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qaoqld-my.sharepoint.com/personal/anna_compton_qao_qld_gov_au/Documents/Corporate documents/"/>
    </mc:Choice>
  </mc:AlternateContent>
  <xr:revisionPtr revIDLastSave="577" documentId="11_1D85A0F2C2E0379DED4C766E6F96AE914D7A64BA" xr6:coauthVersionLast="47" xr6:coauthVersionMax="47" xr10:uidLastSave="{E52CF792-D950-4B54-B8FC-EB81C655CA9C}"/>
  <workbookProtection lockStructure="1"/>
  <bookViews>
    <workbookView xWindow="-110" yWindow="-110" windowWidth="25820" windowHeight="15620" tabRatio="916" firstSheet="1" activeTab="5" xr2:uid="{407FA863-FA0F-4DCA-937B-E014579DE3A6}"/>
  </bookViews>
  <sheets>
    <sheet name="Overview" sheetId="33" r:id="rId1"/>
    <sheet name="Instructions" sheetId="34" r:id="rId2"/>
    <sheet name="Output—Cost value matrix" sheetId="5" r:id="rId3"/>
    <sheet name="Summary of values" sheetId="1" r:id="rId4"/>
    <sheet name="Input sheet—Cost" sheetId="12" r:id="rId5"/>
    <sheet name="Input sheet—Service 1" sheetId="55" r:id="rId6"/>
    <sheet name="Input sheet—Service 2" sheetId="46" r:id="rId7"/>
    <sheet name="Input sheet—Service 3" sheetId="35" r:id="rId8"/>
    <sheet name="Input sheet—Service 4" sheetId="36" r:id="rId9"/>
    <sheet name="Input sheet—Service 5" sheetId="37" r:id="rId10"/>
    <sheet name="Input sheet—Service 6" sheetId="38" r:id="rId11"/>
    <sheet name="Input sheet—Service 7" sheetId="39" r:id="rId12"/>
    <sheet name="Input sheet—Service 8" sheetId="41" r:id="rId13"/>
    <sheet name="Input sheet—Service 9" sheetId="42" r:id="rId14"/>
    <sheet name="Input sheet—Service 10" sheetId="43" r:id="rId15"/>
    <sheet name="Input sheet—Service 11" sheetId="14" r:id="rId16"/>
    <sheet name="Input sheet—Service 12" sheetId="44" r:id="rId17"/>
    <sheet name="Input sheet—Service 13" sheetId="45" r:id="rId18"/>
    <sheet name="Input sheet—Service 14" sheetId="47" r:id="rId19"/>
    <sheet name="Input sheet—Service 15" sheetId="48" r:id="rId20"/>
    <sheet name="Input sheet—Service 16" sheetId="49" r:id="rId21"/>
    <sheet name="Input sheet—Service 17" sheetId="50" r:id="rId22"/>
    <sheet name="Input sheet—Service 18" sheetId="51" r:id="rId23"/>
    <sheet name="Input sheet—Service 19" sheetId="52" r:id="rId24"/>
    <sheet name="Input sheet—Service 20" sheetId="53" r:id="rId25"/>
  </sheets>
  <definedNames>
    <definedName name="CostValues">IFERROR(OFFSET('Summary of values'!$D$23,,,,SUMPRODUCT(--('Summary of values'!$D$23:$W$23&lt;&gt;""))),"")</definedName>
    <definedName name="ScoreValues">IFERROR(OFFSET('Summary of values'!$D$20,,,,SUMPRODUCT(--('Summary of values'!$D$20:$W$20&lt;&gt;""))),"")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2" l="1"/>
  <c r="B55" i="55"/>
  <c r="B44" i="55"/>
  <c r="B34" i="55"/>
  <c r="B24" i="55"/>
  <c r="H18" i="55"/>
  <c r="H17" i="55"/>
  <c r="B9" i="55"/>
  <c r="D27" i="1" l="1"/>
  <c r="E27" i="1"/>
  <c r="F27" i="1"/>
  <c r="G27" i="1"/>
  <c r="H27" i="1"/>
  <c r="I27" i="1"/>
  <c r="J27" i="1"/>
  <c r="K27" i="1"/>
  <c r="L27" i="1"/>
  <c r="M27" i="1"/>
  <c r="N27" i="1"/>
  <c r="O27" i="1"/>
  <c r="P27" i="1"/>
  <c r="Q27" i="1"/>
  <c r="R27" i="1"/>
  <c r="S27" i="1"/>
  <c r="T27" i="1"/>
  <c r="U27" i="1"/>
  <c r="V27" i="1"/>
  <c r="W27" i="1"/>
  <c r="C17" i="33"/>
  <c r="C15" i="33"/>
  <c r="C13" i="33"/>
  <c r="C11" i="33"/>
  <c r="C9" i="33"/>
  <c r="C18" i="33"/>
  <c r="C16" i="33"/>
  <c r="C14" i="33"/>
  <c r="C12" i="33"/>
  <c r="C10" i="33"/>
  <c r="C8" i="33"/>
  <c r="F26" i="1" a="1"/>
  <c r="D8" i="1" a="1"/>
  <c r="Q26" i="1" a="1"/>
  <c r="K26" i="1" a="1"/>
  <c r="M26" i="1" a="1"/>
  <c r="U26" i="1" a="1"/>
  <c r="O26" i="1" a="1"/>
  <c r="P26" i="1" a="1"/>
  <c r="I26" i="1" a="1"/>
  <c r="N26" i="1" a="1"/>
  <c r="L26" i="1" a="1"/>
  <c r="T26" i="1" a="1"/>
  <c r="D26" i="1" a="1"/>
  <c r="J26" i="1" a="1"/>
  <c r="G26" i="1" a="1"/>
  <c r="H26" i="1" a="1"/>
  <c r="E26" i="1" a="1"/>
  <c r="S26" i="1" a="1"/>
  <c r="R26" i="1" a="1"/>
  <c r="W26" i="1" a="1"/>
  <c r="V26" i="1" a="1"/>
  <c r="D8" i="1" l="1"/>
  <c r="Q26" i="1"/>
  <c r="Q23" i="1" s="1" a="1"/>
  <c r="L26" i="1"/>
  <c r="L23" i="1" s="1" a="1"/>
  <c r="G26" i="1"/>
  <c r="K26" i="1"/>
  <c r="K23" i="1" s="1" a="1"/>
  <c r="O26" i="1"/>
  <c r="O23" i="1" s="1" a="1"/>
  <c r="S26" i="1"/>
  <c r="S23" i="1" s="1" a="1"/>
  <c r="U26" i="1"/>
  <c r="U23" i="1" s="1" a="1"/>
  <c r="H26" i="1"/>
  <c r="H23" i="1" s="1" a="1"/>
  <c r="P26" i="1"/>
  <c r="P23" i="1" s="1" a="1"/>
  <c r="E26" i="1"/>
  <c r="E23" i="1" s="1" a="1"/>
  <c r="J26" i="1"/>
  <c r="J23" i="1" s="1" a="1"/>
  <c r="N26" i="1"/>
  <c r="V26" i="1"/>
  <c r="D26" i="1"/>
  <c r="D23" i="1" s="1" a="1"/>
  <c r="T26" i="1"/>
  <c r="T23" i="1" s="1" a="1"/>
  <c r="I26" i="1"/>
  <c r="M26" i="1"/>
  <c r="F26" i="1"/>
  <c r="R26" i="1"/>
  <c r="R23" i="1" s="1" a="1"/>
  <c r="W26" i="1"/>
  <c r="W23" i="1" s="1" a="1"/>
  <c r="W23" i="1" s="1"/>
  <c r="V23" i="1" a="1"/>
  <c r="M23" i="1" a="1"/>
  <c r="I23" i="1" a="1"/>
  <c r="G13" i="1" a="1"/>
  <c r="G23" i="1" a="1"/>
  <c r="F23" i="1" a="1"/>
  <c r="N23" i="1" a="1"/>
  <c r="K8" i="1" a="1"/>
  <c r="G8" i="1" a="1"/>
  <c r="T8" i="1" a="1"/>
  <c r="N8" i="1" a="1"/>
  <c r="S8" i="1" a="1"/>
  <c r="Q8" i="1" a="1"/>
  <c r="U8" i="1" a="1"/>
  <c r="R8" i="1" a="1"/>
  <c r="M8" i="1" a="1"/>
  <c r="W8" i="1" a="1"/>
  <c r="I8" i="1" a="1"/>
  <c r="E8" i="1" a="1"/>
  <c r="V8" i="1" a="1"/>
  <c r="J8" i="1" a="1"/>
  <c r="H8" i="1" a="1"/>
  <c r="L8" i="1" a="1"/>
  <c r="P8" i="1" a="1"/>
  <c r="F8" i="1" a="1"/>
  <c r="O8" i="1" a="1"/>
  <c r="G13" i="1" l="1"/>
  <c r="V23" i="1"/>
  <c r="U23" i="1"/>
  <c r="O23" i="1"/>
  <c r="T23" i="1"/>
  <c r="S23" i="1"/>
  <c r="N23" i="1"/>
  <c r="R23" i="1"/>
  <c r="L23" i="1"/>
  <c r="K23" i="1"/>
  <c r="M23" i="1"/>
  <c r="P23" i="1"/>
  <c r="Q23" i="1"/>
  <c r="I23" i="1"/>
  <c r="H23" i="1"/>
  <c r="J23" i="1"/>
  <c r="G23" i="1"/>
  <c r="E23" i="1"/>
  <c r="F23" i="1"/>
  <c r="D23" i="1"/>
  <c r="W15" i="1"/>
  <c r="W14" i="1" a="1"/>
  <c r="W14" i="1" s="1"/>
  <c r="W16" i="1" a="1"/>
  <c r="W16" i="1" s="1"/>
  <c r="W13" i="1" a="1"/>
  <c r="W13" i="1" s="1"/>
  <c r="W19" i="1" a="1"/>
  <c r="W19" i="1" s="1"/>
  <c r="W18" i="1" a="1"/>
  <c r="W18" i="1" s="1"/>
  <c r="W12" i="1"/>
  <c r="G8" i="1"/>
  <c r="U8" i="1"/>
  <c r="I8" i="1"/>
  <c r="S8" i="1"/>
  <c r="V8" i="1"/>
  <c r="Q8" i="1"/>
  <c r="M8" i="1"/>
  <c r="K8" i="1"/>
  <c r="T8" i="1"/>
  <c r="H8" i="1"/>
  <c r="W8" i="1"/>
  <c r="R8" i="1"/>
  <c r="P8" i="1"/>
  <c r="L8" i="1"/>
  <c r="O8" i="1"/>
  <c r="N8" i="1"/>
  <c r="J8" i="1"/>
  <c r="F8" i="1"/>
  <c r="E8" i="1"/>
  <c r="V15" i="1"/>
  <c r="V18" i="1" a="1"/>
  <c r="V13" i="1" a="1"/>
  <c r="V14" i="1" a="1"/>
  <c r="V16" i="1" a="1"/>
  <c r="V12" i="1"/>
  <c r="E18" i="1" a="1"/>
  <c r="E12" i="1"/>
  <c r="E14" i="1" a="1"/>
  <c r="E16" i="1" a="1"/>
  <c r="E15" i="1"/>
  <c r="E13" i="1" a="1"/>
  <c r="S12" i="1"/>
  <c r="U14" i="1" a="1"/>
  <c r="U15" i="1"/>
  <c r="U16" i="1" a="1"/>
  <c r="S14" i="1" a="1"/>
  <c r="U13" i="1" a="1"/>
  <c r="S16" i="1" a="1"/>
  <c r="U18" i="1" a="1"/>
  <c r="S18" i="1" a="1"/>
  <c r="U12" i="1"/>
  <c r="S15" i="1"/>
  <c r="S13" i="1" a="1"/>
  <c r="J14" i="1" a="1"/>
  <c r="N16" i="1" a="1"/>
  <c r="T14" i="1" a="1"/>
  <c r="H15" i="1"/>
  <c r="L12" i="1"/>
  <c r="R16" i="1" a="1"/>
  <c r="P15" i="1"/>
  <c r="L15" i="1"/>
  <c r="J15" i="1"/>
  <c r="R15" i="1"/>
  <c r="I15" i="1"/>
  <c r="L13" i="1" a="1"/>
  <c r="O18" i="1" a="1"/>
  <c r="K18" i="1" a="1"/>
  <c r="M15" i="1"/>
  <c r="P14" i="1" a="1"/>
  <c r="O13" i="1" a="1"/>
  <c r="N18" i="1" a="1"/>
  <c r="I16" i="1" a="1"/>
  <c r="H13" i="1" a="1"/>
  <c r="P16" i="1" a="1"/>
  <c r="T13" i="1" a="1"/>
  <c r="T12" i="1"/>
  <c r="K12" i="1"/>
  <c r="L18" i="1" a="1"/>
  <c r="F15" i="1"/>
  <c r="R18" i="1" a="1"/>
  <c r="H12" i="1"/>
  <c r="F12" i="1"/>
  <c r="N15" i="1"/>
  <c r="N14" i="1" a="1"/>
  <c r="P13" i="1" a="1"/>
  <c r="Q15" i="1"/>
  <c r="T15" i="1"/>
  <c r="G16" i="1" a="1"/>
  <c r="T18" i="1" a="1"/>
  <c r="R14" i="1" a="1"/>
  <c r="D12" i="1"/>
  <c r="K14" i="1" a="1"/>
  <c r="K16" i="1" a="1"/>
  <c r="J16" i="1" a="1"/>
  <c r="I13" i="1" a="1"/>
  <c r="G14" i="1" a="1"/>
  <c r="M14" i="1" a="1"/>
  <c r="J13" i="1" a="1"/>
  <c r="J18" i="1" a="1"/>
  <c r="D16" i="1" a="1"/>
  <c r="O16" i="1" a="1"/>
  <c r="Q12" i="1"/>
  <c r="Q14" i="1" a="1"/>
  <c r="L14" i="1" a="1"/>
  <c r="O12" i="1"/>
  <c r="T16" i="1" a="1"/>
  <c r="L16" i="1" a="1"/>
  <c r="H16" i="1" a="1"/>
  <c r="N13" i="1" a="1"/>
  <c r="K15" i="1"/>
  <c r="M12" i="1"/>
  <c r="F18" i="1" a="1"/>
  <c r="F13" i="1" a="1"/>
  <c r="O14" i="1" a="1"/>
  <c r="G12" i="1"/>
  <c r="I18" i="1" a="1"/>
  <c r="I14" i="1" a="1"/>
  <c r="Q16" i="1" a="1"/>
  <c r="G15" i="1"/>
  <c r="D13" i="1" a="1"/>
  <c r="Q18" i="1" a="1"/>
  <c r="Q13" i="1" a="1"/>
  <c r="P18" i="1" a="1"/>
  <c r="D15" i="1"/>
  <c r="R13" i="1" a="1"/>
  <c r="G18" i="1" a="1"/>
  <c r="K13" i="1" a="1"/>
  <c r="F14" i="1" a="1"/>
  <c r="D18" i="1" a="1"/>
  <c r="M18" i="1" a="1"/>
  <c r="P12" i="1"/>
  <c r="D14" i="1" a="1"/>
  <c r="R12" i="1"/>
  <c r="I12" i="1"/>
  <c r="M13" i="1" a="1"/>
  <c r="M16" i="1" a="1"/>
  <c r="J12" i="1"/>
  <c r="H18" i="1" a="1"/>
  <c r="O15" i="1"/>
  <c r="F16" i="1" a="1"/>
  <c r="H14" i="1" a="1"/>
  <c r="N12" i="1"/>
  <c r="C31" i="1" l="1" a="1"/>
  <c r="C31" i="1" s="1"/>
  <c r="V14" i="1"/>
  <c r="V13" i="1"/>
  <c r="V18" i="1"/>
  <c r="V16" i="1"/>
  <c r="C23" i="1"/>
  <c r="D16" i="1"/>
  <c r="D14" i="1"/>
  <c r="D13" i="1"/>
  <c r="D18" i="1"/>
  <c r="S13" i="1"/>
  <c r="Q14" i="1"/>
  <c r="J18" i="1"/>
  <c r="N13" i="1"/>
  <c r="U14" i="1"/>
  <c r="F16" i="1"/>
  <c r="K13" i="1"/>
  <c r="M14" i="1"/>
  <c r="K14" i="1"/>
  <c r="R18" i="1"/>
  <c r="S14" i="1"/>
  <c r="L14" i="1"/>
  <c r="M16" i="1"/>
  <c r="Q16" i="1"/>
  <c r="K16" i="1"/>
  <c r="O13" i="1"/>
  <c r="N14" i="1"/>
  <c r="S16" i="1"/>
  <c r="U16" i="1"/>
  <c r="F18" i="1"/>
  <c r="H13" i="1"/>
  <c r="P13" i="1"/>
  <c r="I13" i="1"/>
  <c r="H14" i="1"/>
  <c r="R16" i="1"/>
  <c r="R14" i="1"/>
  <c r="Q13" i="1"/>
  <c r="U13" i="1"/>
  <c r="G14" i="1"/>
  <c r="Q18" i="1"/>
  <c r="N16" i="1"/>
  <c r="L18" i="1"/>
  <c r="R13" i="1"/>
  <c r="F13" i="1"/>
  <c r="P16" i="1"/>
  <c r="O18" i="1"/>
  <c r="F14" i="1"/>
  <c r="H18" i="1"/>
  <c r="T14" i="1"/>
  <c r="P18" i="1"/>
  <c r="I18" i="1"/>
  <c r="M13" i="1"/>
  <c r="T18" i="1"/>
  <c r="L13" i="1"/>
  <c r="M18" i="1"/>
  <c r="K18" i="1"/>
  <c r="O14" i="1"/>
  <c r="U18" i="1"/>
  <c r="P14" i="1"/>
  <c r="O16" i="1"/>
  <c r="H16" i="1"/>
  <c r="I16" i="1"/>
  <c r="G18" i="1"/>
  <c r="J14" i="1"/>
  <c r="T16" i="1"/>
  <c r="J16" i="1"/>
  <c r="L16" i="1"/>
  <c r="S18" i="1"/>
  <c r="I14" i="1"/>
  <c r="G16" i="1"/>
  <c r="N18" i="1"/>
  <c r="T13" i="1"/>
  <c r="J13" i="1"/>
  <c r="E16" i="1"/>
  <c r="E13" i="1"/>
  <c r="E14" i="1"/>
  <c r="E18" i="1"/>
  <c r="W17" i="1"/>
  <c r="W20" i="1" s="1"/>
  <c r="B55" i="53"/>
  <c r="B44" i="53"/>
  <c r="B34" i="53"/>
  <c r="B24" i="53"/>
  <c r="H17" i="53"/>
  <c r="H18" i="53"/>
  <c r="B9" i="53"/>
  <c r="B55" i="52"/>
  <c r="B44" i="52"/>
  <c r="B34" i="52"/>
  <c r="B24" i="52"/>
  <c r="H17" i="52"/>
  <c r="H18" i="52"/>
  <c r="B9" i="52"/>
  <c r="B55" i="51"/>
  <c r="B44" i="51"/>
  <c r="B34" i="51"/>
  <c r="B24" i="51"/>
  <c r="H17" i="51"/>
  <c r="H18" i="51"/>
  <c r="B9" i="51"/>
  <c r="B55" i="50"/>
  <c r="B44" i="50"/>
  <c r="B34" i="50"/>
  <c r="B24" i="50"/>
  <c r="H17" i="50"/>
  <c r="H18" i="50"/>
  <c r="B9" i="50"/>
  <c r="B55" i="49"/>
  <c r="B44" i="49"/>
  <c r="B34" i="49"/>
  <c r="B24" i="49"/>
  <c r="H17" i="49"/>
  <c r="H18" i="49"/>
  <c r="B9" i="49"/>
  <c r="B55" i="48"/>
  <c r="B44" i="48"/>
  <c r="B34" i="48"/>
  <c r="B24" i="48"/>
  <c r="H17" i="48"/>
  <c r="H18" i="48"/>
  <c r="B9" i="48"/>
  <c r="B55" i="47"/>
  <c r="B44" i="47"/>
  <c r="B34" i="47"/>
  <c r="B24" i="47"/>
  <c r="H17" i="47"/>
  <c r="H18" i="47"/>
  <c r="B9" i="47"/>
  <c r="B55" i="46"/>
  <c r="B44" i="46"/>
  <c r="B34" i="46"/>
  <c r="B24" i="46"/>
  <c r="H17" i="46"/>
  <c r="H18" i="46"/>
  <c r="B9" i="46"/>
  <c r="B55" i="45"/>
  <c r="B44" i="45"/>
  <c r="B34" i="45"/>
  <c r="B24" i="45"/>
  <c r="H17" i="45"/>
  <c r="H18" i="45"/>
  <c r="B9" i="45"/>
  <c r="B55" i="44"/>
  <c r="B44" i="44"/>
  <c r="B34" i="44"/>
  <c r="B24" i="44"/>
  <c r="H17" i="44"/>
  <c r="H18" i="44"/>
  <c r="B9" i="44"/>
  <c r="B55" i="43"/>
  <c r="B44" i="43"/>
  <c r="B34" i="43"/>
  <c r="B24" i="43"/>
  <c r="H17" i="43"/>
  <c r="H18" i="43"/>
  <c r="B9" i="43"/>
  <c r="B55" i="42"/>
  <c r="B44" i="42"/>
  <c r="B34" i="42"/>
  <c r="B24" i="42"/>
  <c r="H17" i="42"/>
  <c r="H18" i="42"/>
  <c r="B9" i="42"/>
  <c r="B55" i="41"/>
  <c r="B44" i="41"/>
  <c r="B34" i="41"/>
  <c r="B24" i="41"/>
  <c r="H17" i="41"/>
  <c r="H18" i="41"/>
  <c r="B9" i="41"/>
  <c r="B55" i="39"/>
  <c r="B44" i="39"/>
  <c r="B34" i="39"/>
  <c r="B24" i="39"/>
  <c r="H17" i="39"/>
  <c r="H18" i="39"/>
  <c r="B9" i="39"/>
  <c r="B55" i="38"/>
  <c r="B44" i="38"/>
  <c r="B34" i="38"/>
  <c r="B24" i="38"/>
  <c r="H17" i="38"/>
  <c r="H18" i="38"/>
  <c r="B9" i="38"/>
  <c r="B55" i="37"/>
  <c r="B44" i="37"/>
  <c r="B34" i="37"/>
  <c r="B24" i="37"/>
  <c r="H17" i="37"/>
  <c r="H18" i="37"/>
  <c r="B9" i="37"/>
  <c r="B55" i="36"/>
  <c r="B44" i="36"/>
  <c r="B34" i="36"/>
  <c r="B24" i="36"/>
  <c r="H17" i="36"/>
  <c r="H18" i="36"/>
  <c r="B9" i="36"/>
  <c r="B55" i="35"/>
  <c r="B44" i="35"/>
  <c r="B34" i="35"/>
  <c r="B24" i="35"/>
  <c r="H17" i="35"/>
  <c r="H18" i="35"/>
  <c r="B9" i="35"/>
  <c r="B55" i="14"/>
  <c r="B44" i="14"/>
  <c r="B34" i="14"/>
  <c r="B24" i="14"/>
  <c r="B9" i="14"/>
  <c r="V19" i="1" a="1"/>
  <c r="E19" i="1" a="1"/>
  <c r="U19" i="1" a="1"/>
  <c r="S19" i="1" a="1"/>
  <c r="H19" i="1" a="1"/>
  <c r="K19" i="1" a="1"/>
  <c r="M19" i="1" a="1"/>
  <c r="G19" i="1" a="1"/>
  <c r="T19" i="1" a="1"/>
  <c r="J19" i="1" a="1"/>
  <c r="L19" i="1" a="1"/>
  <c r="F19" i="1" a="1"/>
  <c r="I19" i="1" a="1"/>
  <c r="P19" i="1" a="1"/>
  <c r="O19" i="1" a="1"/>
  <c r="Q19" i="1" a="1"/>
  <c r="R19" i="1" a="1"/>
  <c r="V19" i="1" l="1"/>
  <c r="V17" i="1"/>
  <c r="F19" i="1"/>
  <c r="M19" i="1"/>
  <c r="U19" i="1"/>
  <c r="L19" i="1"/>
  <c r="T19" i="1"/>
  <c r="G19" i="1"/>
  <c r="O19" i="1"/>
  <c r="J19" i="1"/>
  <c r="K19" i="1"/>
  <c r="S19" i="1"/>
  <c r="R19" i="1"/>
  <c r="I19" i="1"/>
  <c r="Q19" i="1"/>
  <c r="H19" i="1"/>
  <c r="E19" i="1"/>
  <c r="P19" i="1"/>
  <c r="I17" i="1"/>
  <c r="L17" i="1"/>
  <c r="F17" i="1"/>
  <c r="P17" i="1"/>
  <c r="K17" i="1"/>
  <c r="Q17" i="1"/>
  <c r="U17" i="1"/>
  <c r="D17" i="1"/>
  <c r="H17" i="1"/>
  <c r="R17" i="1"/>
  <c r="J17" i="1"/>
  <c r="O17" i="1"/>
  <c r="S17" i="1"/>
  <c r="N17" i="1"/>
  <c r="G17" i="1"/>
  <c r="M17" i="1"/>
  <c r="T17" i="1"/>
  <c r="E17" i="1"/>
  <c r="V20" i="1" l="1"/>
  <c r="U20" i="1"/>
  <c r="Q20" i="1"/>
  <c r="M20" i="1"/>
  <c r="S20" i="1"/>
  <c r="O20" i="1"/>
  <c r="E20" i="1"/>
  <c r="R20" i="1"/>
  <c r="T20" i="1"/>
  <c r="H20" i="1"/>
  <c r="I20" i="1"/>
  <c r="G20" i="1"/>
  <c r="K20" i="1"/>
  <c r="P20" i="1"/>
  <c r="J20" i="1"/>
  <c r="F20" i="1"/>
  <c r="L20" i="1"/>
  <c r="H18" i="14"/>
  <c r="H17" i="14"/>
  <c r="N19" i="1" a="1"/>
  <c r="N19" i="1" l="1"/>
  <c r="N20" i="1" s="1"/>
  <c r="D19" i="1" a="1"/>
  <c r="D19" i="1" l="1"/>
  <c r="D20" i="1" s="1"/>
  <c r="C32" i="1" s="1" a="1"/>
  <c r="C32" i="1" s="1"/>
  <c r="E42" i="12"/>
  <c r="E49" i="12"/>
  <c r="E48" i="12"/>
  <c r="E47" i="12"/>
  <c r="E46" i="12"/>
  <c r="E45" i="12"/>
  <c r="E44" i="12"/>
  <c r="E43" i="12"/>
  <c r="E41" i="12"/>
  <c r="E40" i="12"/>
  <c r="E39" i="12"/>
  <c r="E38" i="12"/>
  <c r="E37" i="12"/>
  <c r="E36" i="12"/>
  <c r="E35" i="12"/>
  <c r="E34" i="12"/>
  <c r="E33" i="12"/>
  <c r="E32" i="12"/>
  <c r="E31" i="12"/>
  <c r="H41" i="12"/>
  <c r="E30" i="12"/>
  <c r="H31" i="12"/>
  <c r="H30" i="12"/>
  <c r="H32" i="12"/>
  <c r="F18" i="12"/>
  <c r="F17" i="12"/>
  <c r="H42" i="12" l="1"/>
  <c r="H40" i="12"/>
  <c r="F20" i="12"/>
  <c r="H19" i="12"/>
  <c r="H18" i="12"/>
  <c r="H17" i="12"/>
  <c r="H16" i="12"/>
  <c r="C1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<sst xmlns="http://schemas.openxmlformats.org/spreadsheetml/2006/main" count="1115" uniqueCount="110">
  <si>
    <t>PURPOSE</t>
  </si>
  <si>
    <t xml:space="preserve">The aim of this tool is to identify the key priorities for the allocation of funding. The tool focuses on the services that have some level of optionality. It excludes roads, waste and water/waste water. 
The cost value matrix provides a tool to identify the order of priority for service reviews. The service reviews will identify the level of service required including quantity and quality.  
Service reviews will also support the allocation of limited funding and resources to services of most value to the community. 
This tool aligns with the long-term financial sustainability of council. 
The 10-year forecast and strategy asset management plans can be aligned to the priority of the services identified in this model. 
The assets (maintenance and capital spend) and operations linked to high-value services can be prioritised in the long-term forecasting model. 
</t>
  </si>
  <si>
    <t>HOW DOES THE TOOL WORK</t>
  </si>
  <si>
    <t xml:space="preserve">INSTRUCTIONS </t>
  </si>
  <si>
    <r>
      <rPr>
        <b/>
        <sz val="10"/>
        <rFont val="Arial"/>
        <family val="2"/>
      </rPr>
      <t>To complete this assessment you will need:</t>
    </r>
    <r>
      <rPr>
        <sz val="10"/>
        <rFont val="Arial"/>
        <family val="2"/>
      </rPr>
      <t xml:space="preserve">
1. to identify services
2. council's budget or costing reports
3. service plans, or an understanding of the objective and operation of each service
4. council's strategy and objectives
5. community and user feedback
6. risk management documents. 
</t>
    </r>
    <r>
      <rPr>
        <b/>
        <sz val="10"/>
        <rFont val="Arial"/>
        <family val="2"/>
      </rPr>
      <t>To update this tool:</t>
    </r>
    <r>
      <rPr>
        <u/>
        <sz val="10"/>
        <rFont val="Arial"/>
        <family val="2"/>
      </rPr>
      <t xml:space="preserve">
</t>
    </r>
    <r>
      <rPr>
        <sz val="10"/>
        <rFont val="Arial"/>
        <family val="2"/>
      </rPr>
      <t xml:space="preserve">
1. There is a single input sheet for cost, titled 'Input sheet—Cost':
     • Enter the total expenditure budget for council
     • Deduct the cost of roads, waste, and water
     • Estimate the expenditure for each service, including direct and indirect costs.
2. Each service has a separate input sheet, titled 'Input sheet—Service X' based off the corresponding service number in summary of values sheet:
     • There are a series of questions to answer for each of the five value areas  (community amenity, link to strategy, alternative services, functionality and risk)
3. If desired, the weigthings (maximum value score) for each value concept can be adjusted in the summary of values sheet (C12:C16).
Note: In order for the output chart to function properly, ensure you enter your services starting with the sheet 'Input sheet-Service 1', and continuing with the subsequent sheets in order, not skipping any of the sheets. All unused Service sheets should be left at the end of the series of workbook sheets.</t>
    </r>
  </si>
  <si>
    <t>Actions council can take</t>
  </si>
  <si>
    <t xml:space="preserve">For each identified service, the value rating and cost is included in one of four quadrants. The action to be taken depends on the quadrant. </t>
  </si>
  <si>
    <t>The four quadrants are:</t>
  </si>
  <si>
    <t>1. high value, low cost            This is the preferred service model for sustainability</t>
  </si>
  <si>
    <t>2. low value, high cost            These services are the number one priority for a review of the service levels, or the service as a whole</t>
  </si>
  <si>
    <t>3. high value, high cost           These services are the number two priority for a review of the service levels, or the service as a whole</t>
  </si>
  <si>
    <t>4. low value, low cost             These services are the number three priority for a review of the service levels, or the service as a whole</t>
  </si>
  <si>
    <t xml:space="preserve">For each of the services, review for the plans of council. This will include the 10 year forecast and strategy asset management plans. The allocation of funds in the 10 year forecast and the asset management plans should be aligned to the priority of the services. </t>
  </si>
  <si>
    <t xml:space="preserve">The community can be re-consulted to confirm the priority of the services. </t>
  </si>
  <si>
    <t xml:space="preserve"> </t>
  </si>
  <si>
    <t xml:space="preserve">Summary </t>
  </si>
  <si>
    <t>Instructions—this is a summary sheet.  Where there are more services, copy final column</t>
  </si>
  <si>
    <t>Service name will populate from corresponding input sheet for the service</t>
  </si>
  <si>
    <t xml:space="preserve">Service name </t>
  </si>
  <si>
    <t>Service number</t>
  </si>
  <si>
    <t>Service 1</t>
  </si>
  <si>
    <t>Service 2</t>
  </si>
  <si>
    <t>Service 3</t>
  </si>
  <si>
    <t>Service 4</t>
  </si>
  <si>
    <t>Service 5</t>
  </si>
  <si>
    <t>Service 6</t>
  </si>
  <si>
    <t>Service 7</t>
  </si>
  <si>
    <t>Service 8</t>
  </si>
  <si>
    <t>Service 9</t>
  </si>
  <si>
    <t>Service 10</t>
  </si>
  <si>
    <t>Service 11</t>
  </si>
  <si>
    <t>Service 12</t>
  </si>
  <si>
    <t>Service 13</t>
  </si>
  <si>
    <t>Service 14</t>
  </si>
  <si>
    <t>Service 15</t>
  </si>
  <si>
    <t>Service 16</t>
  </si>
  <si>
    <t>Service 17</t>
  </si>
  <si>
    <t>Service 18</t>
  </si>
  <si>
    <t>Service 19</t>
  </si>
  <si>
    <t>Service 20</t>
  </si>
  <si>
    <t xml:space="preserve">VALUE CONCEPT </t>
  </si>
  <si>
    <t xml:space="preserve">Maximum value score </t>
  </si>
  <si>
    <t xml:space="preserve"> Value score </t>
  </si>
  <si>
    <t xml:space="preserve">Community amenity  </t>
  </si>
  <si>
    <t>Link to strategy</t>
  </si>
  <si>
    <t>Alternative services</t>
  </si>
  <si>
    <t xml:space="preserve">Functionality </t>
  </si>
  <si>
    <t xml:space="preserve">Risk </t>
  </si>
  <si>
    <t xml:space="preserve">Base value (OUT OF 100) </t>
  </si>
  <si>
    <t>Mandatory risk abatement</t>
  </si>
  <si>
    <t>Cultural/heritage significance</t>
  </si>
  <si>
    <t>Value incorporating risk abatement and cultural/heritage significance</t>
  </si>
  <si>
    <t>COST</t>
  </si>
  <si>
    <t>Total expenditure</t>
  </si>
  <si>
    <t>Cost 
$</t>
  </si>
  <si>
    <t>Cost including direct and overheads</t>
  </si>
  <si>
    <t xml:space="preserve">End of summary sheet </t>
  </si>
  <si>
    <t>Blank check</t>
  </si>
  <si>
    <t>Sheet no#</t>
  </si>
  <si>
    <t>No</t>
  </si>
  <si>
    <t xml:space="preserve">Cost input sheet </t>
  </si>
  <si>
    <r>
      <rPr>
        <b/>
        <sz val="10"/>
        <color rgb="FFFFFFFF"/>
        <rFont val="Arial"/>
        <family val="2"/>
      </rPr>
      <t>Instructions</t>
    </r>
    <r>
      <rPr>
        <sz val="10"/>
        <color indexed="9"/>
        <rFont val="Arial"/>
        <family val="2"/>
      </rPr>
      <t xml:space="preserve">: the cost input sheet has two areas to populate—total expenditure for use in the matrix, and the cost of the service. 
                           1. Allocate the budgeted expenditure to roads, water/sewerage, and waste. The remaining budget is the cost to be used for the cost/value allocation tool.
                           2. Estimate the cost of the individual services, including direct and indirect costs. Additional rows can be added depending on the number of services identified. </t>
    </r>
  </si>
  <si>
    <t xml:space="preserve"> Calculation of expenditure not relating to core services (roads, water and waste)</t>
  </si>
  <si>
    <t>Yes</t>
  </si>
  <si>
    <t>Please enter data in the green cells only.</t>
  </si>
  <si>
    <t>Enter in whole dollars</t>
  </si>
  <si>
    <r>
      <t>Comments</t>
    </r>
    <r>
      <rPr>
        <sz val="10"/>
        <rFont val="Arial"/>
        <family val="2"/>
      </rPr>
      <t xml:space="preserve"> (optional)</t>
    </r>
  </si>
  <si>
    <t>1a</t>
  </si>
  <si>
    <t>What is the total expenditure budget of council included in the budgeted statement of comprehensive income?</t>
  </si>
  <si>
    <t>positive</t>
  </si>
  <si>
    <t>1b</t>
  </si>
  <si>
    <t>What are the budgeted costs associated with the delivery of roads and associated infrastructure (this may include roads and bridges, footpaths, street lighting)?</t>
  </si>
  <si>
    <t>50 per cent as a benchmark if no other data is available.</t>
  </si>
  <si>
    <t>1c</t>
  </si>
  <si>
    <t>What are the budgeted costs associated with the delivery of water and sewerage services and associated infrastructure (this may include utilities—water and wastewater; and stormwater drainage)?</t>
  </si>
  <si>
    <t xml:space="preserve">15–20 per cent as a benchmark if no other data is available </t>
  </si>
  <si>
    <t>1d</t>
  </si>
  <si>
    <t>What are the budgeted costs associated with the delivery of waste and associated infrastructure?</t>
  </si>
  <si>
    <t xml:space="preserve">5–10 per cent as a benchmark if no other data is available </t>
  </si>
  <si>
    <t>Total cost for use in the cost value matrix</t>
  </si>
  <si>
    <t xml:space="preserve"> Services costs</t>
  </si>
  <si>
    <t>Cost of service (including direct costs &amp; overhead allocation)</t>
  </si>
  <si>
    <t xml:space="preserve">include direct costs (including depreciation) and overhead allocation </t>
  </si>
  <si>
    <t>End of input-sheet for cost worksheet</t>
  </si>
  <si>
    <t xml:space="preserve">Value input sheet (scroll down for five input areas) </t>
  </si>
  <si>
    <t xml:space="preserve">Instructions: Answer the questions from the drop down box for each of the five value concepts (community amenity, strategy, alternatives, functionality, and risk). Some questions will provide reference documents that may be of assistance.
The results of each of the areas will update the summary of values calculations sheet. </t>
  </si>
  <si>
    <t xml:space="preserve">Please select from the dropdown lists in each of the cells below </t>
  </si>
  <si>
    <r>
      <t xml:space="preserve">Does the service have an asset or process that is used for mandatory-risk abatement? This is a yes/no response, a yes response with automatically put the service as higher value.
</t>
    </r>
    <r>
      <rPr>
        <i/>
        <sz val="10"/>
        <color rgb="FF9A8273"/>
        <rFont val="Arial"/>
        <family val="2"/>
      </rPr>
      <t>Consider</t>
    </r>
    <r>
      <rPr>
        <sz val="10"/>
        <color rgb="FF9A8273"/>
        <rFont val="Arial"/>
        <family val="2"/>
      </rPr>
      <t xml:space="preserve">
</t>
    </r>
    <r>
      <rPr>
        <i/>
        <sz val="10"/>
        <color rgb="FF9A8273"/>
        <rFont val="Arial"/>
        <family val="2"/>
      </rPr>
      <t xml:space="preserve">This will be referenced in council's risk register as a risk mitigation tool. The service or asset may be used to meet compliance or other regulatory obligations. An example would be a sports hall that is a cyclone shelter or fire prevention/response. Heritage registers may indicate that an asset must be maintained. </t>
    </r>
  </si>
  <si>
    <r>
      <t xml:space="preserve">Does the service or an asset directly related to the service have significance to the community? The significance to the community could be through cultural and/or historical value. Rate the link of significance to the community from 1–5, with 5 being the strongest. Significance to the wider community should increase the score. A score of 5 will automatically put the service or asset into the higher value quadrants. 
</t>
    </r>
    <r>
      <rPr>
        <i/>
        <sz val="10"/>
        <color rgb="FF9A8273"/>
        <rFont val="Arial"/>
        <family val="2"/>
      </rPr>
      <t>Consider</t>
    </r>
    <r>
      <rPr>
        <sz val="10"/>
        <color rgb="FF9A8273"/>
        <rFont val="Arial"/>
        <family val="2"/>
      </rPr>
      <t xml:space="preserve">
</t>
    </r>
    <r>
      <rPr>
        <i/>
        <sz val="10"/>
        <color rgb="FF9A8273"/>
        <rFont val="Arial"/>
        <family val="2"/>
      </rPr>
      <t xml:space="preserve">If the purpose, output or activities of the service relate to a matter of cultural or historical value, then it is likely to have significance to the community. Involvement of specific cultural groups may indicate it has cultural value. Local historical or heritage records referencing the service or asset may indicate it has historical value. </t>
    </r>
  </si>
  <si>
    <r>
      <t xml:space="preserve">Consider the purpose of the service or asset. Does it have an asset or process the supports the major policies of council or other parts of government? Rate the level of support from 1–5, with 5 being the highest level of correlation.
</t>
    </r>
    <r>
      <rPr>
        <i/>
        <sz val="10"/>
        <color rgb="FF9A8273"/>
        <rFont val="Arial"/>
        <family val="2"/>
      </rPr>
      <t>Consider</t>
    </r>
    <r>
      <rPr>
        <sz val="10"/>
        <color rgb="FF9A8273"/>
        <rFont val="Arial"/>
        <family val="2"/>
      </rPr>
      <t xml:space="preserve">
</t>
    </r>
    <r>
      <rPr>
        <i/>
        <sz val="10"/>
        <color rgb="FF9A8273"/>
        <rFont val="Arial"/>
        <family val="2"/>
      </rPr>
      <t>Do any of the following reference that the service will support the social welfare, safety, education or health policies of local or state governments:
1. service outputs
2. service activities 
3. key service metrics 
4. performance measures
5. documented strategic purpose of the service 
6. department responsible for the service's strategic objectives.</t>
    </r>
    <r>
      <rPr>
        <sz val="10"/>
        <color rgb="FF9A8273"/>
        <rFont val="Arial"/>
        <family val="2"/>
      </rPr>
      <t xml:space="preserve"> </t>
    </r>
  </si>
  <si>
    <r>
      <t xml:space="preserve">Does the provision of the service bring economic benefits to the community? Rate the link to providing economic benefits from 1–5, with 5 being the strongest. Longer-term benefits and benefits to the wider community should increase the score. 
</t>
    </r>
    <r>
      <rPr>
        <i/>
        <sz val="10"/>
        <color rgb="FF9A8273"/>
        <rFont val="Arial"/>
        <family val="2"/>
      </rPr>
      <t>Consider</t>
    </r>
    <r>
      <rPr>
        <sz val="10"/>
        <color rgb="FF9A8273"/>
        <rFont val="Arial"/>
        <family val="2"/>
      </rPr>
      <t xml:space="preserve">
</t>
    </r>
    <r>
      <rPr>
        <i/>
        <sz val="10"/>
        <color rgb="FF9A8273"/>
        <rFont val="Arial"/>
        <family val="2"/>
      </rPr>
      <t xml:space="preserve">If the purpose, output or activities of the service relate to building/supporting the following, it is likely to relate to economic benefits:
1. local businesses 
2. council or regional economy 
3. investment or wealth.
A link to the economic operational and strategic plans of council should increase the score provided. </t>
    </r>
  </si>
  <si>
    <t>1e</t>
  </si>
  <si>
    <r>
      <t xml:space="preserve">Is the service or an asset directly related to the service recognised as providing value to the community? Rate the feedback from the community from 1–5, with 5 being the most positive </t>
    </r>
    <r>
      <rPr>
        <u/>
        <sz val="10"/>
        <rFont val="Arial"/>
        <family val="2"/>
      </rPr>
      <t>and</t>
    </r>
    <r>
      <rPr>
        <sz val="10"/>
        <rFont val="Arial"/>
        <family val="2"/>
      </rPr>
      <t xml:space="preserve"> most widespread. The wider the portion of the community providing feedback, the higher the score. If no feedback has been received, answer 1.
</t>
    </r>
    <r>
      <rPr>
        <i/>
        <sz val="10"/>
        <color rgb="FF9A8273"/>
        <rFont val="Arial"/>
        <family val="2"/>
      </rPr>
      <t>Consider</t>
    </r>
    <r>
      <rPr>
        <sz val="10"/>
        <color rgb="FF9A8273"/>
        <rFont val="Arial"/>
        <family val="2"/>
      </rPr>
      <t xml:space="preserve">
</t>
    </r>
    <r>
      <rPr>
        <i/>
        <sz val="10"/>
        <color rgb="FF9A8273"/>
        <rFont val="Arial"/>
        <family val="2"/>
      </rPr>
      <t xml:space="preserve">This information may be obtained from feedback surveys, website feedback, social media feedback, word-of-mouth feedback and other sources. The feedback may have been received from multiple sources and across varied parts of the community, or from a single source/specific community groups. The greater the number of sources, the higher the score. </t>
    </r>
  </si>
  <si>
    <t>1f</t>
  </si>
  <si>
    <r>
      <t xml:space="preserve">Has there been  negative feedback from the community or tourists/visitors relating to the service or an asset? Rate the extent of negative feedback from 1-5, with 5 being the most negative </t>
    </r>
    <r>
      <rPr>
        <u/>
        <sz val="10"/>
        <rFont val="Arial"/>
        <family val="2"/>
      </rPr>
      <t>and</t>
    </r>
    <r>
      <rPr>
        <sz val="10"/>
        <rFont val="Arial"/>
        <family val="2"/>
      </rPr>
      <t xml:space="preserve"> most widespread. The wider the portion of the community providing negative feedback, the higher the score. If no negative feedback has been received, answer 1.
</t>
    </r>
    <r>
      <rPr>
        <i/>
        <sz val="10"/>
        <color rgb="FF9A8273"/>
        <rFont val="Arial"/>
        <family val="2"/>
      </rPr>
      <t>Consider</t>
    </r>
    <r>
      <rPr>
        <sz val="10"/>
        <color rgb="FF9A8273"/>
        <rFont val="Arial"/>
        <family val="2"/>
      </rPr>
      <t xml:space="preserve">
</t>
    </r>
    <r>
      <rPr>
        <i/>
        <sz val="10"/>
        <color rgb="FF9A8273"/>
        <rFont val="Arial"/>
        <family val="2"/>
      </rPr>
      <t xml:space="preserve">This information may be obtained from feedback surveys, website feedback, social media feedback, word-of-mouth feedback and other sources. The feedback may have been received from multiple sources and across varied parts of the community, or  from a single source/specific community groups.  The greater the number of sources, the higher the score. </t>
    </r>
  </si>
  <si>
    <t>2a</t>
  </si>
  <si>
    <r>
      <t xml:space="preserve">Does the service or asset associated with the service directly/closely align with the delivery of council's strategy or organisational objectives? Rate the level of alignment from 1–5, with 5 representing the closest alignment of service to council's objectives. If it is difficult to identify whether the servcie or asset is aligned with the strategic objectives, the score should be lower. 
</t>
    </r>
    <r>
      <rPr>
        <i/>
        <sz val="10"/>
        <color rgb="FF9A8273"/>
        <rFont val="Arial"/>
        <family val="2"/>
      </rPr>
      <t>Consider</t>
    </r>
    <r>
      <rPr>
        <sz val="10"/>
        <color rgb="FF9A8273"/>
        <rFont val="Arial"/>
        <family val="2"/>
      </rPr>
      <t xml:space="preserve">
</t>
    </r>
    <r>
      <rPr>
        <i/>
        <sz val="10"/>
        <color rgb="FF9A8273"/>
        <rFont val="Arial"/>
        <family val="2"/>
      </rPr>
      <t xml:space="preserve">Consider whether any of the following elements are directly aligned with the strategic objectives:
1. service outputs
2. service activities 
3. key service metrics 
4. performance measures
5. documented strategic purpose of the service 
6. department responsible for the service's strategic objectives. </t>
    </r>
  </si>
  <si>
    <t>2d</t>
  </si>
  <si>
    <r>
      <t xml:space="preserve">Is council likely to replace a service associated with an asset if deprived of the asset? This is a yes/no response. 
</t>
    </r>
    <r>
      <rPr>
        <i/>
        <sz val="10"/>
        <color rgb="FF9A8273"/>
        <rFont val="Arial"/>
        <family val="2"/>
      </rPr>
      <t xml:space="preserve">Consider </t>
    </r>
    <r>
      <rPr>
        <sz val="10"/>
        <color rgb="FF9A8273"/>
        <rFont val="Arial"/>
        <family val="2"/>
      </rPr>
      <t xml:space="preserve">
</t>
    </r>
    <r>
      <rPr>
        <i/>
        <sz val="10"/>
        <color rgb="FF9A8273"/>
        <rFont val="Arial"/>
        <family val="2"/>
      </rPr>
      <t xml:space="preserve">Refer to asset management plans and maintenance plans to understand if the asset has a priority of funding. 
Has it been identified that the service or asset associated with the service is not aligned with the delivery of council's strategy or organisational objectives? Council is unlikely to replace the asset if they are deprived of it, for example through a fire. </t>
    </r>
    <r>
      <rPr>
        <sz val="10"/>
        <color rgb="FF9A8273"/>
        <rFont val="Arial"/>
        <family val="2"/>
      </rPr>
      <t xml:space="preserve">
</t>
    </r>
  </si>
  <si>
    <r>
      <t xml:space="preserve">Is council the main provider of this service? Rate the similarity of service delivery provided by another service of council, government, or outside of council from 1–5, with 5 representing that there are no elements of delivery of the same service by an entity other than council, and 1 representing that another entity substantially delivers the same service as council. The similarity can rate highly even though the delivery method is different in substance, if the outcome is the same. 
</t>
    </r>
    <r>
      <rPr>
        <i/>
        <sz val="10"/>
        <color rgb="FF9A8273"/>
        <rFont val="Arial"/>
        <family val="2"/>
      </rPr>
      <t>Consider</t>
    </r>
    <r>
      <rPr>
        <sz val="10"/>
        <color rgb="FF9A8273"/>
        <rFont val="Arial"/>
        <family val="2"/>
      </rPr>
      <t xml:space="preserve">
</t>
    </r>
    <r>
      <rPr>
        <i/>
        <sz val="10"/>
        <color rgb="FF9A8273"/>
        <rFont val="Arial"/>
        <family val="2"/>
      </rPr>
      <t xml:space="preserve">Consider whether any of the following elements of service are provided by another service of council, government, or outside of council operations:
1. service outputs
2. service activities 
3. documented strategic purpose of the service. 
Are there any other providers of a  similar service to council? </t>
    </r>
  </si>
  <si>
    <t>4a</t>
  </si>
  <si>
    <r>
      <t xml:space="preserve">Is the supporting technology at risk of obsolescence? Rate the level of risk of obsolescence from 1–5, with 5 representing the lowest risk of obsolescence. The more standardised, off-the-shelf technology is used, the risk is lower. The more specialised the technology, the higher the risk of obsolescence. 
</t>
    </r>
    <r>
      <rPr>
        <i/>
        <sz val="10"/>
        <color rgb="FF9A8273"/>
        <rFont val="Arial"/>
        <family val="2"/>
      </rPr>
      <t>Consider</t>
    </r>
    <r>
      <rPr>
        <sz val="10"/>
        <color rgb="FF9A8273"/>
        <rFont val="Arial"/>
        <family val="2"/>
      </rPr>
      <t xml:space="preserve">
</t>
    </r>
    <r>
      <rPr>
        <i/>
        <sz val="10"/>
        <color rgb="FF9A8273"/>
        <rFont val="Arial"/>
        <family val="2"/>
      </rPr>
      <t>Consider the assets, systems, and staff skills need to operate the technology:
1. the length of life of the technology used for the delivery of the service 
2. how regularly the technology needs to be upgraded or replaced
3. whether the technology is specialised (non-off-the-shelf).</t>
    </r>
  </si>
  <si>
    <t>4b</t>
  </si>
  <si>
    <r>
      <t xml:space="preserve">Can the service levels provided by the service be easily changed as user needs change, without significant cost to council? Rate the ability to change service levels from 1–5, with 5 being the most easily changed. 
</t>
    </r>
    <r>
      <rPr>
        <i/>
        <sz val="10"/>
        <color rgb="FF9A8273"/>
        <rFont val="Arial"/>
        <family val="2"/>
      </rPr>
      <t>Consider</t>
    </r>
    <r>
      <rPr>
        <sz val="10"/>
        <color rgb="FF9A8273"/>
        <rFont val="Arial"/>
        <family val="2"/>
      </rPr>
      <t xml:space="preserve">
</t>
    </r>
    <r>
      <rPr>
        <i/>
        <sz val="10"/>
        <color rgb="FF9A8273"/>
        <rFont val="Arial"/>
        <family val="2"/>
      </rPr>
      <t>The service activities and service outputs in service plans or operational plans will provide an indication of whether they are variable. If they are not documented, think about whether opening hours, products, and services could be changed within the next 6 months without a significant cost to council—can resources be increased or redeployed; can contracts be re-negotiated, for example?</t>
    </r>
    <r>
      <rPr>
        <sz val="10"/>
        <color rgb="FF9A8273"/>
        <rFont val="Arial"/>
        <family val="2"/>
      </rPr>
      <t xml:space="preserve">
</t>
    </r>
    <r>
      <rPr>
        <i/>
        <sz val="10"/>
        <color rgb="FF9A8273"/>
        <rFont val="Arial"/>
        <family val="2"/>
      </rPr>
      <t xml:space="preserve">Consideration can be given to performance metrics and/or service owners on how the process used to deliver the service can be improved in the future. There may already by improvement plans in place. 
Are there variable costs that will change as service levels are changed? More than 50 per cent variable costs out of the total cost of the service indicates that the service costs are able to be reduced where needed. </t>
    </r>
  </si>
  <si>
    <t>4d</t>
  </si>
  <si>
    <r>
      <t xml:space="preserve">What is the level of sharing of assets and/or council staff among more than this one service? Rate the sharing of assets and staff to more than this one service from 1–5, with 5 having the most utilisation of staff and assets.
</t>
    </r>
    <r>
      <rPr>
        <i/>
        <sz val="10"/>
        <color rgb="FF9A8273"/>
        <rFont val="Arial"/>
        <family val="2"/>
      </rPr>
      <t>Consider</t>
    </r>
    <r>
      <rPr>
        <u/>
        <sz val="10"/>
        <color rgb="FF9A8273"/>
        <rFont val="Arial"/>
        <family val="2"/>
      </rPr>
      <t xml:space="preserve"> </t>
    </r>
    <r>
      <rPr>
        <sz val="10"/>
        <color rgb="FF9A8273"/>
        <rFont val="Arial"/>
        <family val="2"/>
      </rPr>
      <t xml:space="preserve">
</t>
    </r>
    <r>
      <rPr>
        <i/>
        <sz val="10"/>
        <color rgb="FF9A8273"/>
        <rFont val="Arial"/>
        <family val="2"/>
      </rPr>
      <t xml:space="preserve">Are specific staff skills and capabilities required for the delivery of the service? Training costs and Human Resource recruitment strategies may indicate the need for specialised skills. Consider whether council has difficulties recruiting staff for this specific service. 
Are assets used to deliver this service? If so, are the assets fully utilised by this service or through a combined number of services. If assets are only partially used, and not used by other services, a lower score should be provided. </t>
    </r>
  </si>
  <si>
    <t>5a</t>
  </si>
  <si>
    <r>
      <t xml:space="preserve">There are risks associated with the delivery of all services. Rate the ability of council to manage or mitigate risks associated with this service from 1–5, with 5 representing a higher ability of council to manage risks. 
</t>
    </r>
    <r>
      <rPr>
        <i/>
        <sz val="10"/>
        <color rgb="FF9A8273"/>
        <rFont val="Arial"/>
        <family val="2"/>
      </rPr>
      <t xml:space="preserve">Consider:
The risk management strategy and register will provide information relating to the service delivery of council. Consider whether the risks are able to be mitigated to a level considered acceptable to council. The cost of risk mitigation should be considered as the strategies must be within a cost accept to council.  </t>
    </r>
  </si>
  <si>
    <t>End of input-sheet for value worksheet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</si>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</sst>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_(* #,##0_);_(* \(#,##0\);_(* &quot;-&quot;_);_(@_)"/>
    <numFmt numFmtId="165" formatCode="_-&quot;$&quot;* #,##0_-;\-&quot;$&quot;* #,##0_-;_-&quot;$&quot;* &quot;-&quot;??_-;_-@_-"/>
  </numFmts>
  <fonts count="41" x14ac:knownFonts="1">
    <font>
      <sz val="11"/>
      <color theme="1"/>
      <name val="Calibri"/>
      <family val="2"/>
      <scheme val="minor"/>
    </font>
    <font>
      <sz val="11"/>
      <color theme="1"/>
      <name val="Calibri"/>
      <family val="2"/>
      <scheme val="minor"/>
    </font>
    <font>
      <sz val="10"/>
      <name val="Arial"/>
      <family val="2"/>
    </font>
    <font>
      <sz val="11"/>
      <name val="Arial"/>
      <family val="2"/>
    </font>
    <font>
      <sz val="10"/>
      <color indexed="12"/>
      <name val="Arial"/>
      <family val="2"/>
    </font>
    <font>
      <b/>
      <sz val="18"/>
      <color indexed="9"/>
      <name val="Arial"/>
      <family val="2"/>
    </font>
    <font>
      <sz val="11"/>
      <color indexed="9"/>
      <name val="Arial"/>
      <family val="2"/>
    </font>
    <font>
      <b/>
      <sz val="12"/>
      <name val="Arial"/>
      <family val="2"/>
    </font>
    <font>
      <b/>
      <u/>
      <sz val="18"/>
      <name val="Arial"/>
      <family val="2"/>
    </font>
    <font>
      <b/>
      <sz val="10"/>
      <name val="Arial"/>
      <family val="2"/>
    </font>
    <font>
      <sz val="12"/>
      <color indexed="22"/>
      <name val="Arial"/>
      <family val="2"/>
    </font>
    <font>
      <b/>
      <sz val="10"/>
      <color theme="3"/>
      <name val="Arial"/>
      <family val="2"/>
    </font>
    <font>
      <sz val="10"/>
      <color theme="3"/>
      <name val="Arial"/>
      <family val="2"/>
    </font>
    <font>
      <b/>
      <u/>
      <sz val="10"/>
      <name val="Arial"/>
      <family val="2"/>
    </font>
    <font>
      <sz val="9"/>
      <name val="Arial"/>
      <family val="2"/>
    </font>
    <font>
      <b/>
      <sz val="10"/>
      <color theme="0"/>
      <name val="Arial"/>
      <family val="2"/>
    </font>
    <font>
      <sz val="11"/>
      <color theme="1"/>
      <name val="Arial"/>
      <family val="2"/>
    </font>
    <font>
      <sz val="8"/>
      <name val="Calibri"/>
      <family val="2"/>
      <scheme val="minor"/>
    </font>
    <font>
      <b/>
      <sz val="10"/>
      <color indexed="9"/>
      <name val="Arial"/>
      <family val="2"/>
    </font>
    <font>
      <b/>
      <sz val="18"/>
      <color theme="1"/>
      <name val="Arial"/>
      <family val="2"/>
    </font>
    <font>
      <u/>
      <sz val="10"/>
      <name val="Arial"/>
      <family val="2"/>
    </font>
    <font>
      <sz val="10"/>
      <color theme="1"/>
      <name val="Calibri"/>
      <family val="2"/>
      <scheme val="minor"/>
    </font>
    <font>
      <sz val="10"/>
      <color theme="1"/>
      <name val="Arial"/>
      <family val="2"/>
    </font>
    <font>
      <sz val="10"/>
      <color rgb="FF363F7C"/>
      <name val="Arial"/>
      <family val="2"/>
    </font>
    <font>
      <sz val="10"/>
      <color rgb="FFE0603A"/>
      <name val="Arial"/>
      <family val="2"/>
    </font>
    <font>
      <sz val="10"/>
      <color rgb="FF9A8273"/>
      <name val="Arial"/>
      <family val="2"/>
    </font>
    <font>
      <sz val="11"/>
      <color theme="1"/>
      <name val="Wingdings"/>
      <charset val="2"/>
    </font>
    <font>
      <sz val="10"/>
      <color indexed="22"/>
      <name val="Arial"/>
      <family val="2"/>
    </font>
    <font>
      <sz val="10"/>
      <color indexed="9"/>
      <name val="Arial"/>
      <family val="2"/>
    </font>
    <font>
      <b/>
      <sz val="10"/>
      <color rgb="FFFFFFFF"/>
      <name val="Arial"/>
      <family val="2"/>
    </font>
    <font>
      <b/>
      <sz val="16"/>
      <color theme="1"/>
      <name val="Arial"/>
      <family val="2"/>
    </font>
    <font>
      <b/>
      <sz val="18"/>
      <color theme="0"/>
      <name val="Arial"/>
      <family val="2"/>
    </font>
    <font>
      <b/>
      <sz val="10"/>
      <color rgb="FFE0603A"/>
      <name val="Arial"/>
      <family val="2"/>
    </font>
    <font>
      <i/>
      <sz val="10"/>
      <color rgb="FF9A8273"/>
      <name val="Arial"/>
      <family val="2"/>
    </font>
    <font>
      <b/>
      <sz val="10"/>
      <color rgb="FF363F7C"/>
      <name val="Arial"/>
      <family val="2"/>
    </font>
    <font>
      <b/>
      <sz val="10"/>
      <color theme="1"/>
      <name val="Arial"/>
      <family val="2"/>
    </font>
    <font>
      <u/>
      <sz val="10"/>
      <color rgb="FF9A8273"/>
      <name val="Arial"/>
      <family val="2"/>
    </font>
    <font>
      <sz val="10"/>
      <name val="Arial"/>
      <family val="2"/>
    </font>
    <font>
      <sz val="11"/>
      <name val="Arial"/>
      <family val="2"/>
    </font>
    <font>
      <sz val="10"/>
      <color indexed="12"/>
      <name val="Arial"/>
      <family val="2"/>
    </font>
    <font>
      <sz val="9"/>
      <name val="Arial"/>
      <family val="2"/>
    </font>
  </fonts>
  <fills count="8">
    <fill>
      <patternFill patternType="none"/>
    </fill>
    <fill>
      <patternFill patternType="gray125"/>
    </fill>
    <fill>
      <patternFill patternType="solid">
        <fgColor indexed="9"/>
        <bgColor indexed="64"/>
      </patternFill>
    </fill>
    <fill>
      <patternFill patternType="solid">
        <fgColor rgb="FFECEBEE"/>
        <bgColor indexed="64"/>
      </patternFill>
    </fill>
    <fill>
      <patternFill patternType="solid">
        <fgColor theme="0"/>
        <bgColor indexed="64"/>
      </patternFill>
    </fill>
    <fill>
      <patternFill patternType="solid">
        <fgColor rgb="FF363F7C"/>
        <bgColor indexed="64"/>
      </patternFill>
    </fill>
    <fill>
      <patternFill patternType="solid">
        <fgColor rgb="FF99CF91"/>
        <bgColor indexed="64"/>
      </patternFill>
    </fill>
    <fill>
      <patternFill patternType="solid">
        <fgColor theme="0"/>
        <bgColor indexed="56"/>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23"/>
      </left>
      <right style="medium">
        <color indexed="23"/>
      </right>
      <top style="medium">
        <color indexed="23"/>
      </top>
      <bottom style="medium">
        <color indexed="23"/>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23"/>
      </right>
      <top/>
      <bottom style="hair">
        <color indexed="64"/>
      </bottom>
      <diagonal/>
    </border>
    <border>
      <left/>
      <right style="medium">
        <color indexed="23"/>
      </right>
      <top style="hair">
        <color indexed="64"/>
      </top>
      <bottom style="hair">
        <color indexed="64"/>
      </bottom>
      <diagonal/>
    </border>
    <border>
      <left style="medium">
        <color indexed="23"/>
      </left>
      <right style="medium">
        <color indexed="23"/>
      </right>
      <top style="medium">
        <color indexed="23"/>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4">
    <xf numFmtId="0" fontId="0" fillId="0" borderId="0"/>
    <xf numFmtId="0" fontId="2" fillId="0" borderId="0" applyProtection="0"/>
    <xf numFmtId="0" fontId="2" fillId="0" borderId="0"/>
    <xf numFmtId="44" fontId="1" fillId="0" borderId="0" applyFont="0" applyFill="0" applyBorder="0" applyAlignment="0" applyProtection="0"/>
  </cellStyleXfs>
  <cellXfs count="196">
    <xf numFmtId="0" fontId="0" fillId="0" borderId="0" xfId="0"/>
    <xf numFmtId="0" fontId="2" fillId="2" borderId="0" xfId="1" applyFill="1" applyProtection="1"/>
    <xf numFmtId="0" fontId="3" fillId="2" borderId="0" xfId="1" applyFont="1" applyFill="1" applyProtection="1"/>
    <xf numFmtId="0" fontId="4" fillId="2" borderId="0" xfId="1" applyFont="1" applyFill="1" applyProtection="1"/>
    <xf numFmtId="0" fontId="6" fillId="2" borderId="0" xfId="1" applyFont="1" applyFill="1" applyProtection="1"/>
    <xf numFmtId="0" fontId="2" fillId="4" borderId="0" xfId="1" applyFill="1" applyProtection="1"/>
    <xf numFmtId="0" fontId="14" fillId="4" borderId="0" xfId="1" applyFont="1" applyFill="1" applyProtection="1"/>
    <xf numFmtId="0" fontId="14" fillId="2" borderId="0" xfId="1" applyFont="1" applyFill="1" applyProtection="1"/>
    <xf numFmtId="0" fontId="2" fillId="4" borderId="0" xfId="1" applyFill="1" applyAlignment="1" applyProtection="1">
      <alignment wrapText="1"/>
    </xf>
    <xf numFmtId="0" fontId="3" fillId="2" borderId="0" xfId="1" applyFont="1" applyFill="1" applyAlignment="1" applyProtection="1">
      <alignment horizontal="center"/>
    </xf>
    <xf numFmtId="0" fontId="16" fillId="0" borderId="0" xfId="0" applyFont="1"/>
    <xf numFmtId="0" fontId="16" fillId="0" borderId="0" xfId="0" applyFont="1" applyAlignment="1">
      <alignment horizontal="center"/>
    </xf>
    <xf numFmtId="0" fontId="0" fillId="0" borderId="0" xfId="0" applyAlignment="1">
      <alignment horizontal="center" vertical="center"/>
    </xf>
    <xf numFmtId="0" fontId="0" fillId="4" borderId="0" xfId="0" applyFill="1"/>
    <xf numFmtId="0" fontId="0" fillId="4" borderId="0" xfId="0" applyFill="1" applyAlignment="1">
      <alignment horizontal="center" vertical="center"/>
    </xf>
    <xf numFmtId="0" fontId="0" fillId="0" borderId="28" xfId="0" applyBorder="1" applyAlignment="1">
      <alignment vertical="top" wrapText="1"/>
    </xf>
    <xf numFmtId="0" fontId="21" fillId="4" borderId="0" xfId="0" applyFont="1" applyFill="1"/>
    <xf numFmtId="0" fontId="21" fillId="0" borderId="0" xfId="0" applyFont="1"/>
    <xf numFmtId="0" fontId="22" fillId="3" borderId="29" xfId="0" applyFont="1" applyFill="1" applyBorder="1" applyAlignment="1">
      <alignment vertical="top" wrapText="1"/>
    </xf>
    <xf numFmtId="0" fontId="26" fillId="4" borderId="0" xfId="0" applyFont="1" applyFill="1"/>
    <xf numFmtId="0" fontId="16" fillId="4" borderId="0" xfId="0" applyFont="1" applyFill="1"/>
    <xf numFmtId="0" fontId="22" fillId="4" borderId="0" xfId="0" applyFont="1" applyFill="1"/>
    <xf numFmtId="0" fontId="22" fillId="3" borderId="30" xfId="0" applyFont="1" applyFill="1" applyBorder="1"/>
    <xf numFmtId="0" fontId="22" fillId="3" borderId="0" xfId="0" applyFont="1" applyFill="1"/>
    <xf numFmtId="0" fontId="22" fillId="3" borderId="34" xfId="0" applyFont="1" applyFill="1" applyBorder="1"/>
    <xf numFmtId="0" fontId="22" fillId="3" borderId="35" xfId="0" applyFont="1" applyFill="1" applyBorder="1"/>
    <xf numFmtId="0" fontId="22" fillId="3" borderId="36" xfId="0" applyFont="1" applyFill="1" applyBorder="1"/>
    <xf numFmtId="0" fontId="22" fillId="3" borderId="37" xfId="0" applyFont="1" applyFill="1" applyBorder="1"/>
    <xf numFmtId="0" fontId="2" fillId="3" borderId="1" xfId="1" quotePrefix="1" applyFill="1" applyBorder="1" applyAlignment="1" applyProtection="1">
      <alignment horizontal="center"/>
    </xf>
    <xf numFmtId="0" fontId="22" fillId="0" borderId="0" xfId="0" applyFont="1"/>
    <xf numFmtId="0" fontId="22" fillId="0" borderId="0" xfId="0" applyFont="1" applyAlignment="1">
      <alignment vertical="center" wrapText="1"/>
    </xf>
    <xf numFmtId="0" fontId="22" fillId="0" borderId="0" xfId="0" applyFont="1" applyAlignment="1">
      <alignment horizontal="center"/>
    </xf>
    <xf numFmtId="0" fontId="31" fillId="5" borderId="27" xfId="0" applyFont="1" applyFill="1" applyBorder="1" applyAlignment="1">
      <alignment horizontal="center" vertical="center"/>
    </xf>
    <xf numFmtId="0" fontId="0" fillId="5" borderId="0" xfId="0" applyFill="1"/>
    <xf numFmtId="0" fontId="24" fillId="3" borderId="30" xfId="0" applyFont="1" applyFill="1" applyBorder="1"/>
    <xf numFmtId="0" fontId="24" fillId="3" borderId="0" xfId="0" applyFont="1" applyFill="1"/>
    <xf numFmtId="0" fontId="24" fillId="3" borderId="34" xfId="0" applyFont="1" applyFill="1" applyBorder="1"/>
    <xf numFmtId="0" fontId="24" fillId="4" borderId="0" xfId="0" applyFont="1" applyFill="1"/>
    <xf numFmtId="0" fontId="31" fillId="3" borderId="30" xfId="0" applyFont="1" applyFill="1" applyBorder="1" applyAlignment="1">
      <alignment horizontal="center" vertical="center"/>
    </xf>
    <xf numFmtId="0" fontId="31" fillId="3" borderId="0" xfId="0" applyFont="1" applyFill="1" applyAlignment="1">
      <alignment horizontal="center" vertical="center"/>
    </xf>
    <xf numFmtId="0" fontId="31" fillId="3" borderId="34" xfId="0" applyFont="1" applyFill="1" applyBorder="1" applyAlignment="1">
      <alignment horizontal="center" vertical="center"/>
    </xf>
    <xf numFmtId="0" fontId="2" fillId="3" borderId="29" xfId="0" applyFont="1" applyFill="1" applyBorder="1" applyAlignment="1">
      <alignment vertical="top" wrapText="1"/>
    </xf>
    <xf numFmtId="0" fontId="31" fillId="3" borderId="28" xfId="0" applyFont="1" applyFill="1" applyBorder="1" applyAlignment="1">
      <alignment horizontal="center" vertical="center"/>
    </xf>
    <xf numFmtId="0" fontId="16" fillId="4" borderId="0" xfId="0" applyFont="1" applyFill="1" applyAlignment="1">
      <alignment horizontal="center"/>
    </xf>
    <xf numFmtId="0" fontId="22" fillId="4" borderId="0" xfId="0" applyFont="1" applyFill="1" applyAlignment="1">
      <alignment vertical="center" wrapText="1"/>
    </xf>
    <xf numFmtId="0" fontId="15" fillId="5" borderId="1" xfId="0" applyFont="1" applyFill="1" applyBorder="1" applyAlignment="1">
      <alignment horizontal="left" vertical="center" wrapText="1"/>
    </xf>
    <xf numFmtId="0" fontId="15" fillId="5" borderId="10"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2" fillId="6" borderId="13" xfId="1" applyFill="1" applyBorder="1" applyAlignment="1" applyProtection="1">
      <alignment horizontal="center"/>
      <protection locked="0"/>
    </xf>
    <xf numFmtId="0" fontId="13" fillId="4" borderId="2" xfId="2" applyFont="1" applyFill="1" applyBorder="1" applyAlignment="1">
      <alignment vertical="center"/>
    </xf>
    <xf numFmtId="164" fontId="4" fillId="4" borderId="0" xfId="2" applyNumberFormat="1" applyFont="1" applyFill="1"/>
    <xf numFmtId="3" fontId="2" fillId="4" borderId="0" xfId="2" applyNumberFormat="1" applyFill="1"/>
    <xf numFmtId="3" fontId="2" fillId="4" borderId="6" xfId="2" applyNumberFormat="1" applyFill="1" applyBorder="1"/>
    <xf numFmtId="0" fontId="2" fillId="4" borderId="14" xfId="2" applyFill="1" applyBorder="1" applyAlignment="1" applyProtection="1">
      <alignment wrapText="1"/>
      <protection locked="0"/>
    </xf>
    <xf numFmtId="0" fontId="22" fillId="4" borderId="38" xfId="0" applyFont="1" applyFill="1" applyBorder="1" applyAlignment="1">
      <alignment horizontal="left" vertical="center"/>
    </xf>
    <xf numFmtId="0" fontId="22" fillId="4" borderId="39" xfId="0" applyFont="1" applyFill="1" applyBorder="1" applyAlignment="1">
      <alignment horizontal="left" vertical="center"/>
    </xf>
    <xf numFmtId="0" fontId="34" fillId="3" borderId="1" xfId="0" applyFont="1" applyFill="1" applyBorder="1" applyAlignment="1">
      <alignment horizontal="left" vertical="center"/>
    </xf>
    <xf numFmtId="0" fontId="22" fillId="0" borderId="38" xfId="0" applyFont="1" applyBorder="1" applyAlignment="1">
      <alignment horizontal="left" vertical="center"/>
    </xf>
    <xf numFmtId="0" fontId="34" fillId="3" borderId="1" xfId="0" applyFont="1" applyFill="1" applyBorder="1" applyAlignment="1">
      <alignment horizontal="left" vertical="center" wrapText="1"/>
    </xf>
    <xf numFmtId="0" fontId="22" fillId="0" borderId="5" xfId="0" applyFont="1" applyBorder="1" applyAlignment="1">
      <alignment horizontal="left" vertical="center"/>
    </xf>
    <xf numFmtId="0" fontId="22" fillId="0" borderId="6" xfId="0" applyFont="1" applyBorder="1"/>
    <xf numFmtId="0" fontId="22" fillId="4" borderId="0" xfId="0" applyFont="1" applyFill="1" applyAlignment="1">
      <alignment horizontal="center"/>
    </xf>
    <xf numFmtId="1" fontId="22" fillId="4" borderId="7" xfId="0" applyNumberFormat="1" applyFont="1" applyFill="1" applyBorder="1" applyAlignment="1">
      <alignment horizontal="center" vertical="center"/>
    </xf>
    <xf numFmtId="1" fontId="34" fillId="3" borderId="10" xfId="0" applyNumberFormat="1" applyFont="1" applyFill="1" applyBorder="1" applyAlignment="1">
      <alignment horizontal="center" vertical="center"/>
    </xf>
    <xf numFmtId="0" fontId="22" fillId="0" borderId="38" xfId="0" applyFont="1" applyBorder="1" applyAlignment="1">
      <alignment horizontal="center" vertical="center"/>
    </xf>
    <xf numFmtId="0" fontId="22" fillId="0" borderId="7" xfId="0" quotePrefix="1" applyFont="1" applyBorder="1" applyAlignment="1">
      <alignment horizontal="center" vertical="center"/>
    </xf>
    <xf numFmtId="0" fontId="22" fillId="0" borderId="1" xfId="0" applyFont="1" applyBorder="1" applyAlignment="1">
      <alignment horizontal="center" vertical="center"/>
    </xf>
    <xf numFmtId="0" fontId="34" fillId="3" borderId="38" xfId="0" applyFont="1" applyFill="1" applyBorder="1" applyAlignment="1">
      <alignment horizontal="center" vertical="center"/>
    </xf>
    <xf numFmtId="0" fontId="2" fillId="4" borderId="24" xfId="2" applyFill="1" applyBorder="1" applyAlignment="1">
      <alignment horizontal="left" vertical="center" indent="5"/>
    </xf>
    <xf numFmtId="0" fontId="27" fillId="4" borderId="25" xfId="2" applyFont="1" applyFill="1" applyBorder="1" applyAlignment="1">
      <alignment vertical="center"/>
    </xf>
    <xf numFmtId="0" fontId="22" fillId="4" borderId="25" xfId="0" applyFont="1" applyFill="1" applyBorder="1"/>
    <xf numFmtId="0" fontId="22" fillId="4" borderId="26" xfId="0" applyFont="1" applyFill="1" applyBorder="1"/>
    <xf numFmtId="0" fontId="13" fillId="4" borderId="0" xfId="2" applyFont="1" applyFill="1" applyAlignment="1">
      <alignment vertical="center"/>
    </xf>
    <xf numFmtId="0" fontId="8" fillId="4" borderId="0" xfId="2" applyFont="1" applyFill="1" applyAlignment="1">
      <alignment horizontal="center" vertical="center"/>
    </xf>
    <xf numFmtId="0" fontId="8" fillId="4" borderId="6" xfId="2" applyFont="1" applyFill="1" applyBorder="1" applyAlignment="1">
      <alignment horizontal="center" vertical="center"/>
    </xf>
    <xf numFmtId="0" fontId="11" fillId="4" borderId="5" xfId="2" applyFont="1" applyFill="1" applyBorder="1" applyAlignment="1">
      <alignment vertical="center"/>
    </xf>
    <xf numFmtId="0" fontId="34" fillId="3" borderId="40" xfId="0" applyFont="1" applyFill="1" applyBorder="1" applyAlignment="1">
      <alignment horizontal="center" vertical="center"/>
    </xf>
    <xf numFmtId="165" fontId="23" fillId="3" borderId="2" xfId="3" applyNumberFormat="1" applyFont="1" applyFill="1" applyBorder="1" applyAlignment="1">
      <alignment horizontal="center" vertical="center"/>
    </xf>
    <xf numFmtId="165" fontId="2" fillId="6" borderId="13" xfId="3" applyNumberFormat="1" applyFont="1" applyFill="1" applyBorder="1" applyAlignment="1" applyProtection="1">
      <alignment horizontal="center"/>
      <protection locked="0"/>
    </xf>
    <xf numFmtId="165" fontId="2" fillId="6" borderId="20" xfId="3" applyNumberFormat="1" applyFont="1" applyFill="1" applyBorder="1" applyAlignment="1" applyProtection="1">
      <alignment horizontal="center"/>
      <protection locked="0"/>
    </xf>
    <xf numFmtId="0" fontId="13" fillId="4" borderId="3" xfId="2" applyFont="1" applyFill="1" applyBorder="1" applyAlignment="1">
      <alignment vertical="center"/>
    </xf>
    <xf numFmtId="0" fontId="13" fillId="4" borderId="4" xfId="2" applyFont="1" applyFill="1" applyBorder="1" applyAlignment="1">
      <alignment vertical="center"/>
    </xf>
    <xf numFmtId="0" fontId="13" fillId="4" borderId="5" xfId="2" applyFont="1" applyFill="1" applyBorder="1" applyAlignment="1">
      <alignment horizontal="center" vertical="center"/>
    </xf>
    <xf numFmtId="164" fontId="9" fillId="4" borderId="0" xfId="2" applyNumberFormat="1" applyFont="1" applyFill="1" applyAlignment="1">
      <alignment vertical="center"/>
    </xf>
    <xf numFmtId="0" fontId="9" fillId="4" borderId="0" xfId="2" applyFont="1" applyFill="1" applyAlignment="1">
      <alignment vertical="center"/>
    </xf>
    <xf numFmtId="0" fontId="2" fillId="0" borderId="0" xfId="1" applyProtection="1"/>
    <xf numFmtId="0" fontId="2" fillId="3" borderId="1" xfId="1" applyFill="1" applyBorder="1" applyAlignment="1" applyProtection="1">
      <alignment horizontal="center"/>
    </xf>
    <xf numFmtId="0" fontId="19" fillId="5" borderId="5" xfId="2" applyFont="1" applyFill="1" applyBorder="1" applyAlignment="1">
      <alignment vertical="center" wrapText="1"/>
    </xf>
    <xf numFmtId="0" fontId="19" fillId="5" borderId="0" xfId="2" applyFont="1" applyFill="1" applyAlignment="1">
      <alignment vertical="center" wrapText="1"/>
    </xf>
    <xf numFmtId="0" fontId="19" fillId="5" borderId="6" xfId="2" applyFont="1" applyFill="1" applyBorder="1" applyAlignment="1">
      <alignment vertical="center" wrapText="1"/>
    </xf>
    <xf numFmtId="0" fontId="13" fillId="4" borderId="5" xfId="2" applyFont="1" applyFill="1" applyBorder="1" applyAlignment="1">
      <alignment vertical="center"/>
    </xf>
    <xf numFmtId="0" fontId="27" fillId="4" borderId="5" xfId="2" applyFont="1" applyFill="1" applyBorder="1" applyAlignment="1">
      <alignment vertical="center"/>
    </xf>
    <xf numFmtId="0" fontId="9" fillId="4" borderId="5" xfId="2" applyFont="1" applyFill="1" applyBorder="1" applyAlignment="1">
      <alignment vertical="center"/>
    </xf>
    <xf numFmtId="0" fontId="2" fillId="4" borderId="15" xfId="2" applyFill="1" applyBorder="1" applyAlignment="1">
      <alignment vertical="center" wrapText="1"/>
    </xf>
    <xf numFmtId="0" fontId="2" fillId="4" borderId="11" xfId="2" applyFill="1" applyBorder="1" applyAlignment="1">
      <alignment vertical="center" wrapText="1"/>
    </xf>
    <xf numFmtId="3" fontId="2" fillId="4" borderId="17" xfId="2" applyNumberFormat="1" applyFill="1" applyBorder="1"/>
    <xf numFmtId="0" fontId="2" fillId="4" borderId="17" xfId="2" applyFill="1" applyBorder="1"/>
    <xf numFmtId="0" fontId="13" fillId="4" borderId="0" xfId="2" applyFont="1" applyFill="1" applyAlignment="1">
      <alignment horizontal="center" vertical="center"/>
    </xf>
    <xf numFmtId="0" fontId="13" fillId="4" borderId="6" xfId="2" applyFont="1" applyFill="1" applyBorder="1" applyAlignment="1">
      <alignment horizontal="center" vertical="center"/>
    </xf>
    <xf numFmtId="0" fontId="2" fillId="4" borderId="15" xfId="2" applyFill="1" applyBorder="1" applyAlignment="1">
      <alignment horizontal="left" vertical="center" wrapText="1"/>
    </xf>
    <xf numFmtId="0" fontId="38" fillId="2" borderId="0" xfId="1" applyFont="1" applyFill="1" applyProtection="1"/>
    <xf numFmtId="0" fontId="37" fillId="2" borderId="0" xfId="1" applyFont="1" applyFill="1" applyProtection="1"/>
    <xf numFmtId="0" fontId="39" fillId="2" borderId="0" xfId="1" applyFont="1" applyFill="1" applyProtection="1"/>
    <xf numFmtId="0" fontId="37" fillId="4" borderId="0" xfId="1" applyFont="1" applyFill="1" applyProtection="1"/>
    <xf numFmtId="0" fontId="40" fillId="2" borderId="0" xfId="1" applyFont="1" applyFill="1" applyProtection="1"/>
    <xf numFmtId="0" fontId="0" fillId="4" borderId="16" xfId="0" applyFill="1" applyBorder="1"/>
    <xf numFmtId="0" fontId="0" fillId="4" borderId="12" xfId="0" applyFill="1" applyBorder="1"/>
    <xf numFmtId="0" fontId="3" fillId="4" borderId="11" xfId="2" applyFont="1" applyFill="1" applyBorder="1" applyAlignment="1">
      <alignment vertical="center" wrapText="1"/>
    </xf>
    <xf numFmtId="0" fontId="3" fillId="4" borderId="15" xfId="2" applyFont="1" applyFill="1" applyBorder="1" applyAlignment="1">
      <alignment horizontal="left" vertical="center" indent="5"/>
    </xf>
    <xf numFmtId="0" fontId="10" fillId="4" borderId="16" xfId="2" applyFont="1" applyFill="1" applyBorder="1" applyAlignment="1">
      <alignment vertical="center"/>
    </xf>
    <xf numFmtId="0" fontId="8" fillId="4" borderId="3" xfId="2" applyFont="1" applyFill="1" applyBorder="1" applyAlignment="1">
      <alignment vertical="center"/>
    </xf>
    <xf numFmtId="0" fontId="8" fillId="4" borderId="4" xfId="2" applyFont="1" applyFill="1" applyBorder="1" applyAlignment="1">
      <alignment vertical="center"/>
    </xf>
    <xf numFmtId="0" fontId="19" fillId="0" borderId="0" xfId="2" applyFont="1" applyAlignment="1" applyProtection="1">
      <alignment horizontal="left" vertical="center" wrapText="1"/>
      <protection locked="0"/>
    </xf>
    <xf numFmtId="0" fontId="22" fillId="4" borderId="7" xfId="0" applyFont="1" applyFill="1" applyBorder="1" applyAlignment="1">
      <alignment horizontal="center"/>
    </xf>
    <xf numFmtId="0" fontId="22" fillId="3" borderId="28" xfId="0" applyFont="1" applyFill="1" applyBorder="1" applyAlignment="1">
      <alignment vertical="top" wrapText="1"/>
    </xf>
    <xf numFmtId="0" fontId="32" fillId="3" borderId="28" xfId="0" applyFont="1" applyFill="1" applyBorder="1" applyAlignment="1">
      <alignment vertical="top" wrapText="1"/>
    </xf>
    <xf numFmtId="0" fontId="16" fillId="0" borderId="0" xfId="0" quotePrefix="1" applyFont="1"/>
    <xf numFmtId="0" fontId="2" fillId="4" borderId="16" xfId="2" applyFill="1" applyBorder="1" applyAlignment="1">
      <alignment horizontal="left" vertical="center" wrapText="1"/>
    </xf>
    <xf numFmtId="0" fontId="2" fillId="4" borderId="19" xfId="2" applyFill="1" applyBorder="1" applyAlignment="1">
      <alignment horizontal="left" vertical="center" wrapText="1"/>
    </xf>
    <xf numFmtId="0" fontId="2" fillId="4" borderId="12" xfId="2" applyFill="1" applyBorder="1" applyAlignment="1">
      <alignment horizontal="left" vertical="center" wrapText="1"/>
    </xf>
    <xf numFmtId="0" fontId="2" fillId="4" borderId="18" xfId="2" applyFill="1" applyBorder="1" applyAlignment="1">
      <alignment horizontal="left" vertical="center" wrapText="1"/>
    </xf>
    <xf numFmtId="165" fontId="23" fillId="3" borderId="1" xfId="3" applyNumberFormat="1" applyFont="1" applyFill="1" applyBorder="1" applyAlignment="1">
      <alignment horizontal="center" vertical="center"/>
    </xf>
    <xf numFmtId="1" fontId="22" fillId="4" borderId="38" xfId="0" applyNumberFormat="1" applyFont="1" applyFill="1" applyBorder="1" applyAlignment="1">
      <alignment horizontal="center" vertical="center"/>
    </xf>
    <xf numFmtId="1" fontId="34" fillId="3" borderId="1" xfId="0" applyNumberFormat="1" applyFont="1" applyFill="1" applyBorder="1" applyAlignment="1">
      <alignment horizontal="center" vertical="center"/>
    </xf>
    <xf numFmtId="0" fontId="22" fillId="0" borderId="38" xfId="0" quotePrefix="1" applyFont="1" applyBorder="1" applyAlignment="1">
      <alignment horizontal="center" vertical="center"/>
    </xf>
    <xf numFmtId="0" fontId="2" fillId="0" borderId="8" xfId="1" applyBorder="1" applyProtection="1"/>
    <xf numFmtId="0" fontId="13" fillId="4" borderId="2" xfId="2" applyFont="1" applyFill="1" applyBorder="1" applyAlignment="1">
      <alignment horizontal="left" vertical="center"/>
    </xf>
    <xf numFmtId="0" fontId="27" fillId="4" borderId="5" xfId="2" applyFont="1" applyFill="1" applyBorder="1" applyAlignment="1">
      <alignment horizontal="center" vertical="center"/>
    </xf>
    <xf numFmtId="0" fontId="9" fillId="3" borderId="5" xfId="2" applyFont="1" applyFill="1" applyBorder="1" applyAlignment="1">
      <alignment horizontal="center" vertical="center"/>
    </xf>
    <xf numFmtId="0" fontId="9" fillId="3" borderId="0" xfId="2" applyFont="1" applyFill="1" applyAlignment="1">
      <alignment vertical="center"/>
    </xf>
    <xf numFmtId="3" fontId="2" fillId="3" borderId="0" xfId="2" applyNumberFormat="1" applyFill="1"/>
    <xf numFmtId="3" fontId="2" fillId="3" borderId="6" xfId="2" applyNumberFormat="1" applyFill="1" applyBorder="1"/>
    <xf numFmtId="0" fontId="2" fillId="4" borderId="11" xfId="2" applyFill="1" applyBorder="1" applyAlignment="1">
      <alignment horizontal="center" vertical="center" wrapText="1"/>
    </xf>
    <xf numFmtId="0" fontId="2" fillId="4" borderId="14" xfId="2" applyFill="1" applyBorder="1" applyAlignment="1">
      <alignment wrapText="1"/>
    </xf>
    <xf numFmtId="0" fontId="22" fillId="0" borderId="11" xfId="2" applyFont="1" applyBorder="1" applyAlignment="1">
      <alignment horizontal="center" vertical="center" wrapText="1"/>
    </xf>
    <xf numFmtId="0" fontId="35" fillId="0" borderId="12" xfId="2" applyFont="1" applyBorder="1" applyAlignment="1">
      <alignment horizontal="left" vertical="center" wrapText="1"/>
    </xf>
    <xf numFmtId="165" fontId="35" fillId="0" borderId="1" xfId="3" applyNumberFormat="1" applyFont="1" applyFill="1" applyBorder="1" applyAlignment="1" applyProtection="1">
      <alignment horizontal="center" vertical="center"/>
    </xf>
    <xf numFmtId="0" fontId="2" fillId="4" borderId="17" xfId="2" applyFill="1" applyBorder="1" applyAlignment="1">
      <alignment wrapText="1"/>
    </xf>
    <xf numFmtId="0" fontId="13" fillId="4" borderId="7" xfId="2" applyFont="1" applyFill="1" applyBorder="1" applyAlignment="1">
      <alignment horizontal="center" vertical="center"/>
    </xf>
    <xf numFmtId="164" fontId="9" fillId="0" borderId="8" xfId="2" applyNumberFormat="1" applyFont="1" applyBorder="1" applyAlignment="1">
      <alignment vertical="center"/>
    </xf>
    <xf numFmtId="164" fontId="9" fillId="4" borderId="8" xfId="2" applyNumberFormat="1" applyFont="1" applyFill="1" applyBorder="1" applyAlignment="1">
      <alignment vertical="center"/>
    </xf>
    <xf numFmtId="164" fontId="9" fillId="4" borderId="9" xfId="2" applyNumberFormat="1" applyFont="1" applyFill="1" applyBorder="1" applyAlignment="1">
      <alignment vertical="center"/>
    </xf>
    <xf numFmtId="0" fontId="9" fillId="4" borderId="5" xfId="2" applyFont="1" applyFill="1" applyBorder="1" applyAlignment="1">
      <alignment horizontal="center" vertical="center"/>
    </xf>
    <xf numFmtId="0" fontId="2" fillId="4" borderId="15" xfId="2" applyFill="1" applyBorder="1" applyAlignment="1">
      <alignment horizontal="center" vertical="center" wrapText="1"/>
    </xf>
    <xf numFmtId="0" fontId="2" fillId="6" borderId="1" xfId="1" applyFill="1" applyBorder="1" applyAlignment="1" applyProtection="1">
      <alignment horizontal="center" vertical="center"/>
      <protection locked="0"/>
    </xf>
    <xf numFmtId="0" fontId="22" fillId="0" borderId="7" xfId="0" applyFont="1" applyBorder="1" applyAlignment="1">
      <alignment horizontal="center" vertical="center"/>
    </xf>
    <xf numFmtId="0" fontId="31" fillId="5" borderId="31" xfId="0" applyFont="1" applyFill="1" applyBorder="1" applyAlignment="1">
      <alignment horizontal="center" vertical="center"/>
    </xf>
    <xf numFmtId="0" fontId="31" fillId="5" borderId="32" xfId="0" applyFont="1" applyFill="1" applyBorder="1" applyAlignment="1">
      <alignment horizontal="center" vertical="center"/>
    </xf>
    <xf numFmtId="0" fontId="31" fillId="5" borderId="33" xfId="0" applyFont="1" applyFill="1" applyBorder="1" applyAlignment="1">
      <alignment horizontal="center" vertical="center"/>
    </xf>
    <xf numFmtId="0" fontId="22" fillId="3" borderId="30" xfId="0" applyFont="1" applyFill="1" applyBorder="1" applyAlignment="1">
      <alignment horizontal="left" wrapText="1"/>
    </xf>
    <xf numFmtId="0" fontId="22" fillId="3" borderId="0" xfId="0" applyFont="1" applyFill="1" applyAlignment="1">
      <alignment horizontal="left" wrapText="1"/>
    </xf>
    <xf numFmtId="0" fontId="22" fillId="3" borderId="34" xfId="0" applyFont="1" applyFill="1" applyBorder="1" applyAlignment="1">
      <alignment horizontal="left" wrapText="1"/>
    </xf>
    <xf numFmtId="0" fontId="5" fillId="5" borderId="2" xfId="2" applyFont="1" applyFill="1" applyBorder="1" applyAlignment="1">
      <alignment horizontal="center" vertical="center" wrapText="1"/>
    </xf>
    <xf numFmtId="0" fontId="5" fillId="5" borderId="3" xfId="2" applyFont="1" applyFill="1" applyBorder="1" applyAlignment="1">
      <alignment horizontal="center" vertical="center" wrapText="1"/>
    </xf>
    <xf numFmtId="0" fontId="5" fillId="5" borderId="4" xfId="2" applyFont="1" applyFill="1" applyBorder="1" applyAlignment="1">
      <alignment horizontal="center" vertical="center" wrapText="1"/>
    </xf>
    <xf numFmtId="0" fontId="5" fillId="5" borderId="5" xfId="2" applyFont="1" applyFill="1" applyBorder="1" applyAlignment="1">
      <alignment horizontal="center" vertical="center" wrapText="1"/>
    </xf>
    <xf numFmtId="0" fontId="5" fillId="5" borderId="0" xfId="2" applyFont="1" applyFill="1" applyAlignment="1">
      <alignment horizontal="center" vertical="center" wrapText="1"/>
    </xf>
    <xf numFmtId="0" fontId="5" fillId="5" borderId="6" xfId="2" applyFont="1" applyFill="1" applyBorder="1" applyAlignment="1">
      <alignment horizontal="center" vertical="center" wrapText="1"/>
    </xf>
    <xf numFmtId="0" fontId="18" fillId="5" borderId="5" xfId="2" applyFont="1" applyFill="1" applyBorder="1" applyAlignment="1">
      <alignment horizontal="left" vertical="center" wrapText="1"/>
    </xf>
    <xf numFmtId="0" fontId="18" fillId="5" borderId="0" xfId="2" applyFont="1" applyFill="1" applyAlignment="1">
      <alignment horizontal="left" vertical="center" wrapText="1"/>
    </xf>
    <xf numFmtId="0" fontId="18" fillId="5" borderId="6" xfId="2" applyFont="1" applyFill="1" applyBorder="1" applyAlignment="1">
      <alignment horizontal="left" vertical="center" wrapText="1"/>
    </xf>
    <xf numFmtId="0" fontId="9" fillId="4" borderId="21" xfId="1" applyFont="1" applyFill="1" applyBorder="1" applyAlignment="1" applyProtection="1">
      <alignment horizontal="center"/>
    </xf>
    <xf numFmtId="0" fontId="9" fillId="4" borderId="22" xfId="1" applyFont="1" applyFill="1" applyBorder="1" applyAlignment="1" applyProtection="1">
      <alignment horizontal="center"/>
    </xf>
    <xf numFmtId="0" fontId="9" fillId="4" borderId="23" xfId="1" applyFont="1" applyFill="1" applyBorder="1" applyAlignment="1" applyProtection="1">
      <alignment horizontal="center"/>
    </xf>
    <xf numFmtId="0" fontId="9" fillId="4" borderId="6" xfId="0" applyFont="1" applyFill="1" applyBorder="1"/>
    <xf numFmtId="0" fontId="11" fillId="4" borderId="0" xfId="0" applyFont="1" applyFill="1" applyAlignment="1">
      <alignment horizontal="center" wrapText="1"/>
    </xf>
    <xf numFmtId="0" fontId="9" fillId="4" borderId="7" xfId="1" applyFont="1" applyFill="1" applyBorder="1" applyAlignment="1" applyProtection="1">
      <alignment horizontal="center"/>
    </xf>
    <xf numFmtId="0" fontId="9" fillId="4" borderId="8" xfId="1" applyFont="1" applyFill="1" applyBorder="1" applyAlignment="1" applyProtection="1">
      <alignment horizontal="center"/>
    </xf>
    <xf numFmtId="0" fontId="9" fillId="4" borderId="9" xfId="1" applyFont="1" applyFill="1" applyBorder="1" applyAlignment="1" applyProtection="1">
      <alignment horizontal="center"/>
    </xf>
    <xf numFmtId="0" fontId="2" fillId="4" borderId="12" xfId="2" applyFill="1" applyBorder="1" applyAlignment="1">
      <alignment horizontal="left" vertical="center" wrapText="1"/>
    </xf>
    <xf numFmtId="0" fontId="2" fillId="4" borderId="18" xfId="2" applyFill="1" applyBorder="1" applyAlignment="1">
      <alignment horizontal="left" vertical="center" wrapText="1"/>
    </xf>
    <xf numFmtId="0" fontId="30" fillId="3" borderId="2" xfId="2" applyFont="1" applyFill="1" applyBorder="1" applyAlignment="1">
      <alignment horizontal="center" vertical="center" wrapText="1"/>
    </xf>
    <xf numFmtId="0" fontId="30" fillId="3" borderId="3" xfId="2" applyFont="1" applyFill="1" applyBorder="1" applyAlignment="1">
      <alignment horizontal="center" vertical="center" wrapText="1"/>
    </xf>
    <xf numFmtId="0" fontId="30" fillId="3" borderId="4" xfId="2" applyFont="1" applyFill="1" applyBorder="1" applyAlignment="1">
      <alignment horizontal="center" vertical="center" wrapText="1"/>
    </xf>
    <xf numFmtId="0" fontId="30" fillId="3" borderId="5" xfId="2" applyFont="1" applyFill="1" applyBorder="1" applyAlignment="1">
      <alignment horizontal="center" vertical="center" wrapText="1"/>
    </xf>
    <xf numFmtId="0" fontId="30" fillId="3" borderId="0" xfId="2" applyFont="1" applyFill="1" applyAlignment="1">
      <alignment horizontal="center" vertical="center" wrapText="1"/>
    </xf>
    <xf numFmtId="0" fontId="30" fillId="3" borderId="6" xfId="2" applyFont="1" applyFill="1" applyBorder="1" applyAlignment="1">
      <alignment horizontal="center" vertical="center" wrapText="1"/>
    </xf>
    <xf numFmtId="0" fontId="28" fillId="5" borderId="5" xfId="2" applyFont="1" applyFill="1" applyBorder="1" applyAlignment="1">
      <alignment horizontal="left" vertical="center" wrapText="1"/>
    </xf>
    <xf numFmtId="0" fontId="28" fillId="5" borderId="0" xfId="2" applyFont="1" applyFill="1" applyAlignment="1">
      <alignment horizontal="left" vertical="center" wrapText="1"/>
    </xf>
    <xf numFmtId="0" fontId="28" fillId="5" borderId="6" xfId="2" applyFont="1" applyFill="1" applyBorder="1" applyAlignment="1">
      <alignment horizontal="left" vertical="center" wrapText="1"/>
    </xf>
    <xf numFmtId="0" fontId="28" fillId="5" borderId="7" xfId="2" applyFont="1" applyFill="1" applyBorder="1" applyAlignment="1">
      <alignment horizontal="left" vertical="center" wrapText="1"/>
    </xf>
    <xf numFmtId="0" fontId="28" fillId="5" borderId="8" xfId="2" applyFont="1" applyFill="1" applyBorder="1" applyAlignment="1">
      <alignment horizontal="left" vertical="center" wrapText="1"/>
    </xf>
    <xf numFmtId="0" fontId="28" fillId="5" borderId="9" xfId="2" applyFont="1" applyFill="1" applyBorder="1" applyAlignment="1">
      <alignment horizontal="left" vertical="center" wrapText="1"/>
    </xf>
    <xf numFmtId="0" fontId="9" fillId="7" borderId="6" xfId="0" applyFont="1" applyFill="1" applyBorder="1"/>
    <xf numFmtId="0" fontId="11" fillId="7" borderId="0" xfId="0" applyFont="1" applyFill="1" applyAlignment="1">
      <alignment horizontal="center" wrapText="1"/>
    </xf>
    <xf numFmtId="0" fontId="7" fillId="2" borderId="0" xfId="0" applyFont="1" applyFill="1" applyAlignment="1">
      <alignment horizontal="left" vertical="center"/>
    </xf>
    <xf numFmtId="0" fontId="2" fillId="4" borderId="16" xfId="2" applyFill="1" applyBorder="1" applyAlignment="1">
      <alignment horizontal="left" vertical="center" wrapText="1"/>
    </xf>
    <xf numFmtId="0" fontId="2" fillId="4" borderId="19" xfId="2" applyFill="1" applyBorder="1" applyAlignment="1">
      <alignment horizontal="left" vertical="center" wrapText="1"/>
    </xf>
    <xf numFmtId="0" fontId="19" fillId="3" borderId="2" xfId="2" applyFont="1" applyFill="1" applyBorder="1" applyAlignment="1">
      <alignment horizontal="center" vertical="center" wrapText="1"/>
    </xf>
    <xf numFmtId="0" fontId="19" fillId="3" borderId="3"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3" borderId="5" xfId="2" applyFont="1" applyFill="1" applyBorder="1" applyAlignment="1">
      <alignment horizontal="center" vertical="center" wrapText="1"/>
    </xf>
    <xf numFmtId="0" fontId="19" fillId="3" borderId="0" xfId="2" applyFont="1" applyFill="1" applyAlignment="1">
      <alignment horizontal="center" vertical="center" wrapText="1"/>
    </xf>
    <xf numFmtId="0" fontId="19" fillId="3" borderId="6" xfId="2" applyFont="1" applyFill="1" applyBorder="1" applyAlignment="1">
      <alignment horizontal="center" vertical="center" wrapText="1"/>
    </xf>
    <xf numFmtId="0" fontId="12" fillId="7" borderId="0" xfId="0" applyFont="1" applyFill="1" applyAlignment="1">
      <alignment horizontal="center" wrapText="1"/>
    </xf>
    <xf numFmtId="0" fontId="2" fillId="7" borderId="6" xfId="0" applyFont="1" applyFill="1" applyBorder="1"/>
  </cellXfs>
  <cellStyles count="4">
    <cellStyle name="Currency" xfId="3" builtinId="4"/>
    <cellStyle name="Normal" xfId="0" builtinId="0"/>
    <cellStyle name="Normal_SHEET" xfId="2" xr:uid="{F153ACD5-556A-4A72-94D9-871A70862AC7}"/>
    <cellStyle name="Normal_Version 1 2" xfId="1" xr:uid="{904A3E71-8218-4E33-B205-A2B5C623F189}"/>
  </cellStyles>
  <dxfs count="2">
    <dxf>
      <font>
        <color auto="1"/>
      </font>
      <fill>
        <patternFill>
          <bgColor rgb="FF00B050"/>
        </patternFill>
      </fill>
    </dxf>
    <dxf>
      <font>
        <color rgb="FF9C0006"/>
      </font>
      <fill>
        <patternFill>
          <bgColor rgb="FFFFC7CE"/>
        </patternFill>
      </fill>
    </dxf>
  </dxfs>
  <tableStyles count="0" defaultTableStyle="TableStyleMedium2" defaultPivotStyle="PivotStyleLight16"/>
  <colors>
    <mruColors>
      <color rgb="FFE0603A"/>
      <color rgb="FFECEBEE"/>
      <color rgb="FF99CF91"/>
      <color rgb="FF9A8273"/>
      <color rgb="FF363F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35" Type="http://schemas.openxmlformats.org/officeDocument/2006/relationships/customXml" Target="../customXml/item5.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Cost and value of services   </a:t>
            </a:r>
          </a:p>
        </c:rich>
      </c:tx>
      <c:layout>
        <c:manualLayout>
          <c:xMode val="edge"/>
          <c:yMode val="edge"/>
          <c:x val="0.33716415706526293"/>
          <c:y val="1.239486498450641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5374718251334756E-2"/>
          <c:y val="9.8640253678697401E-2"/>
          <c:w val="0.88928918568723214"/>
          <c:h val="0.73332649565344354"/>
        </c:manualLayout>
      </c:layout>
      <c:scatterChart>
        <c:scatterStyle val="lineMarker"/>
        <c:varyColors val="0"/>
        <c:ser>
          <c:idx val="0"/>
          <c:order val="0"/>
          <c:spPr>
            <a:ln w="25400" cap="rnd">
              <a:noFill/>
              <a:round/>
            </a:ln>
            <a:effectLst/>
          </c:spPr>
          <c:marker>
            <c:symbol val="circle"/>
            <c:size val="10"/>
            <c:spPr>
              <a:solidFill>
                <a:srgbClr val="E0603A"/>
              </a:solidFill>
              <a:ln w="9525">
                <a:solidFill>
                  <a:schemeClr val="accent2"/>
                </a:solidFill>
              </a:ln>
              <a:effectLst/>
            </c:spPr>
          </c:marker>
          <c:xVal>
            <c:strRef>
              <c:f>[0]!ScoreValues</c:f>
              <c:strCache>
                <c:ptCount val="1"/>
              </c:strCache>
            </c:strRef>
          </c:xVal>
          <c:yVal>
            <c:numRef>
              <c:f>[0]!CostValues</c:f>
              <c:numCache>
                <c:formatCode>General</c:formatCode>
                <c:ptCount val="1"/>
                <c:pt idx="0">
                  <c:v>0</c:v>
                </c:pt>
              </c:numCache>
            </c:numRef>
          </c:yVal>
          <c:smooth val="0"/>
          <c:extLst xmlns:c15="http://schemas.microsoft.com/office/drawing/2012/chart">
            <c:ext xmlns:c16="http://schemas.microsoft.com/office/drawing/2014/chart" uri="{C3380CC4-5D6E-409C-BE32-E72D297353CC}">
              <c16:uniqueId val="{00000000-F2A2-4DB7-BF7C-B1B472AF73B5}"/>
            </c:ext>
          </c:extLst>
        </c:ser>
        <c:ser>
          <c:idx val="1"/>
          <c:order val="1"/>
          <c:spPr>
            <a:ln w="25400" cap="rnd">
              <a:noFill/>
              <a:round/>
            </a:ln>
            <a:effectLst/>
          </c:spPr>
          <c:marker>
            <c:symbol val="circle"/>
            <c:size val="5"/>
            <c:spPr>
              <a:solidFill>
                <a:srgbClr val="E0603A"/>
              </a:solidFill>
              <a:ln w="63500">
                <a:solidFill>
                  <a:srgbClr val="E0603A"/>
                </a:solidFill>
              </a:ln>
              <a:effectLst/>
            </c:spPr>
          </c:marker>
          <c:xVal>
            <c:strRef>
              <c:f>[0]!ScoreValues</c:f>
              <c:strCache>
                <c:ptCount val="1"/>
              </c:strCache>
            </c:strRef>
          </c:xVal>
          <c:yVal>
            <c:numRef>
              <c:f>[0]!CostValues</c:f>
              <c:numCache>
                <c:formatCode>General</c:formatCode>
                <c:ptCount val="1"/>
                <c:pt idx="0">
                  <c:v>0</c:v>
                </c:pt>
              </c:numCache>
            </c:numRef>
          </c:yVal>
          <c:smooth val="0"/>
          <c:extLst>
            <c:ext xmlns:c16="http://schemas.microsoft.com/office/drawing/2014/chart" uri="{C3380CC4-5D6E-409C-BE32-E72D297353CC}">
              <c16:uniqueId val="{00000003-823C-4E14-A1EC-46A73BB30B9C}"/>
            </c:ext>
          </c:extLst>
        </c:ser>
        <c:dLbls>
          <c:showLegendKey val="0"/>
          <c:showVal val="0"/>
          <c:showCatName val="0"/>
          <c:showSerName val="0"/>
          <c:showPercent val="0"/>
          <c:showBubbleSize val="0"/>
        </c:dLbls>
        <c:axId val="582910112"/>
        <c:axId val="877082176"/>
        <c:extLst/>
      </c:scatterChart>
      <c:valAx>
        <c:axId val="582910112"/>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AU"/>
                  <a:t>Value</a:t>
                </a:r>
              </a:p>
            </c:rich>
          </c:tx>
          <c:layout>
            <c:manualLayout>
              <c:xMode val="edge"/>
              <c:yMode val="edge"/>
              <c:x val="0.4869048202687648"/>
              <c:y val="0.90234025724160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1"/>
        <c:majorTickMark val="out"/>
        <c:minorTickMark val="none"/>
        <c:tickLblPos val="nextTo"/>
        <c:spPr>
          <a:noFill/>
          <a:ln w="85725" cap="flat" cmpd="sng" algn="ctr">
            <a:solidFill>
              <a:srgbClr val="99CF9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77082176"/>
        <c:crosses val="autoZero"/>
        <c:crossBetween val="midCat"/>
      </c:valAx>
      <c:valAx>
        <c:axId val="8770821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Cost</a:t>
                </a:r>
              </a:p>
            </c:rich>
          </c:tx>
          <c:layout>
            <c:manualLayout>
              <c:xMode val="edge"/>
              <c:yMode val="edge"/>
              <c:x val="1.6690124007778383E-2"/>
              <c:y val="0.4297815779356693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w="76200" cap="flat" cmpd="sng" algn="ctr">
            <a:solidFill>
              <a:srgbClr val="99CF91"/>
            </a:solidFill>
            <a:round/>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8291011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180975</xdr:colOff>
      <xdr:row>1</xdr:row>
      <xdr:rowOff>95251</xdr:rowOff>
    </xdr:from>
    <xdr:to>
      <xdr:col>2</xdr:col>
      <xdr:colOff>1714500</xdr:colOff>
      <xdr:row>1</xdr:row>
      <xdr:rowOff>655141</xdr:rowOff>
    </xdr:to>
    <xdr:pic>
      <xdr:nvPicPr>
        <xdr:cNvPr id="7" name="Picture 6">
          <a:extLst>
            <a:ext uri="{FF2B5EF4-FFF2-40B4-BE49-F238E27FC236}">
              <a16:creationId xmlns:a16="http://schemas.microsoft.com/office/drawing/2014/main" id="{CB3AF30C-C6E1-4214-BBBC-B6E874FFC6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95251"/>
          <a:ext cx="1533525" cy="55853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826DC129-001A-47A4-ADF1-413CB0E747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46A54F2A-D993-4AC2-81DC-535FBFDED6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A5DFB4B1-CC23-40F4-BE1B-EC2AEAA7EE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54CDA3E5-A7A2-4264-8D1D-519E7527E2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2255EF7E-D313-40C3-853C-0F16E6B951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61E7BAE4-14E2-4AD2-9A62-914776005F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DCABB569-360B-4306-BD4E-438823CD1F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7BAA170E-16F1-4A4E-B90B-BB6EF71ACC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04775"/>
          <a:ext cx="1533525" cy="55853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CE84194C-41E8-4F65-9E91-959C4D3118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14F030DA-1B77-4AFE-B24B-B81AE03D30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114300</xdr:colOff>
      <xdr:row>1</xdr:row>
      <xdr:rowOff>95250</xdr:rowOff>
    </xdr:from>
    <xdr:to>
      <xdr:col>1</xdr:col>
      <xdr:colOff>1647825</xdr:colOff>
      <xdr:row>1</xdr:row>
      <xdr:rowOff>653780</xdr:rowOff>
    </xdr:to>
    <xdr:pic>
      <xdr:nvPicPr>
        <xdr:cNvPr id="2" name="Picture 1">
          <a:extLst>
            <a:ext uri="{FF2B5EF4-FFF2-40B4-BE49-F238E27FC236}">
              <a16:creationId xmlns:a16="http://schemas.microsoft.com/office/drawing/2014/main" id="{7672E772-FDB1-462A-8AA8-B7EE32FD5E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95250"/>
          <a:ext cx="1533525" cy="55853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EA294B0D-DF02-4400-9766-046FC9A61B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A4FDC445-48F7-4990-9502-9AEC9C36FE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C14340AA-1F67-483B-815F-3C64031687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75C5668A-2128-4A0D-9B7C-298C77E276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A1AE7E43-32E0-492E-8692-525F6473C0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51BDD478-FB73-4B7A-BFED-F505AD5A33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76A58883-FE41-4A79-91FA-0A4BCB93DF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15875</xdr:colOff>
      <xdr:row>2</xdr:row>
      <xdr:rowOff>0</xdr:rowOff>
    </xdr:from>
    <xdr:to>
      <xdr:col>20</xdr:col>
      <xdr:colOff>476250</xdr:colOff>
      <xdr:row>37</xdr:row>
      <xdr:rowOff>0</xdr:rowOff>
    </xdr:to>
    <xdr:graphicFrame macro="">
      <xdr:nvGraphicFramePr>
        <xdr:cNvPr id="2" name="Chart 1">
          <a:extLst>
            <a:ext uri="{FF2B5EF4-FFF2-40B4-BE49-F238E27FC236}">
              <a16:creationId xmlns:a16="http://schemas.microsoft.com/office/drawing/2014/main" id="{632299A4-019B-435E-A9A2-8944B22D4C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63500</xdr:colOff>
      <xdr:row>10</xdr:row>
      <xdr:rowOff>168275</xdr:rowOff>
    </xdr:from>
    <xdr:ext cx="4716869" cy="682174"/>
    <xdr:sp macro="" textlink="">
      <xdr:nvSpPr>
        <xdr:cNvPr id="3" name="TextBox 2">
          <a:extLst>
            <a:ext uri="{FF2B5EF4-FFF2-40B4-BE49-F238E27FC236}">
              <a16:creationId xmlns:a16="http://schemas.microsoft.com/office/drawing/2014/main" id="{A1BBD533-BB9D-42E4-A43A-31C7DD98BE6F}"/>
            </a:ext>
          </a:extLst>
        </xdr:cNvPr>
        <xdr:cNvSpPr txBox="1"/>
      </xdr:nvSpPr>
      <xdr:spPr>
        <a:xfrm>
          <a:off x="1806575" y="1692275"/>
          <a:ext cx="4716869" cy="68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4000">
              <a:solidFill>
                <a:srgbClr val="E0603A">
                  <a:alpha val="65000"/>
                </a:srgbClr>
              </a:solidFill>
              <a:latin typeface="Arial" panose="020B0604020202020204" pitchFamily="34" charset="0"/>
              <a:cs typeface="Arial" panose="020B0604020202020204" pitchFamily="34" charset="0"/>
            </a:rPr>
            <a:t>Priority</a:t>
          </a:r>
          <a:r>
            <a:rPr lang="en-AU" sz="4000" baseline="0">
              <a:solidFill>
                <a:srgbClr val="E0603A">
                  <a:alpha val="65000"/>
                </a:srgbClr>
              </a:solidFill>
              <a:latin typeface="Arial" panose="020B0604020202020204" pitchFamily="34" charset="0"/>
              <a:cs typeface="Arial" panose="020B0604020202020204" pitchFamily="34" charset="0"/>
            </a:rPr>
            <a:t> 1 for review </a:t>
          </a:r>
          <a:endParaRPr lang="en-AU" sz="4000">
            <a:solidFill>
              <a:srgbClr val="E0603A">
                <a:alpha val="65000"/>
              </a:srgbClr>
            </a:solidFill>
            <a:latin typeface="Arial" panose="020B0604020202020204" pitchFamily="34" charset="0"/>
            <a:cs typeface="Arial" panose="020B0604020202020204" pitchFamily="34" charset="0"/>
          </a:endParaRPr>
        </a:p>
      </xdr:txBody>
    </xdr:sp>
    <xdr:clientData/>
  </xdr:oneCellAnchor>
  <xdr:oneCellAnchor>
    <xdr:from>
      <xdr:col>4</xdr:col>
      <xdr:colOff>111125</xdr:colOff>
      <xdr:row>22</xdr:row>
      <xdr:rowOff>66675</xdr:rowOff>
    </xdr:from>
    <xdr:ext cx="4716869" cy="682174"/>
    <xdr:sp macro="" textlink="">
      <xdr:nvSpPr>
        <xdr:cNvPr id="4" name="TextBox 3">
          <a:extLst>
            <a:ext uri="{FF2B5EF4-FFF2-40B4-BE49-F238E27FC236}">
              <a16:creationId xmlns:a16="http://schemas.microsoft.com/office/drawing/2014/main" id="{12045EE9-9D29-4E94-B40D-B41A736EBE26}"/>
            </a:ext>
          </a:extLst>
        </xdr:cNvPr>
        <xdr:cNvSpPr txBox="1"/>
      </xdr:nvSpPr>
      <xdr:spPr>
        <a:xfrm>
          <a:off x="1854200" y="3876675"/>
          <a:ext cx="4716869" cy="68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4000">
              <a:solidFill>
                <a:srgbClr val="363F7C">
                  <a:alpha val="40000"/>
                </a:srgbClr>
              </a:solidFill>
              <a:latin typeface="Arial" panose="020B0604020202020204" pitchFamily="34" charset="0"/>
              <a:cs typeface="Arial" panose="020B0604020202020204" pitchFamily="34" charset="0"/>
            </a:rPr>
            <a:t>Priority</a:t>
          </a:r>
          <a:r>
            <a:rPr lang="en-AU" sz="4000" baseline="0">
              <a:solidFill>
                <a:srgbClr val="363F7C">
                  <a:alpha val="40000"/>
                </a:srgbClr>
              </a:solidFill>
              <a:latin typeface="Arial" panose="020B0604020202020204" pitchFamily="34" charset="0"/>
              <a:cs typeface="Arial" panose="020B0604020202020204" pitchFamily="34" charset="0"/>
            </a:rPr>
            <a:t> 2 for review </a:t>
          </a:r>
          <a:endParaRPr lang="en-AU" sz="4000">
            <a:solidFill>
              <a:srgbClr val="363F7C">
                <a:alpha val="40000"/>
              </a:srgbClr>
            </a:solidFill>
            <a:latin typeface="Arial" panose="020B0604020202020204" pitchFamily="34" charset="0"/>
            <a:cs typeface="Arial" panose="020B0604020202020204" pitchFamily="34" charset="0"/>
          </a:endParaRPr>
        </a:p>
      </xdr:txBody>
    </xdr:sp>
    <xdr:clientData/>
  </xdr:oneCellAnchor>
  <xdr:oneCellAnchor>
    <xdr:from>
      <xdr:col>14</xdr:col>
      <xdr:colOff>82550</xdr:colOff>
      <xdr:row>37</xdr:row>
      <xdr:rowOff>0</xdr:rowOff>
    </xdr:from>
    <xdr:ext cx="184731" cy="264560"/>
    <xdr:sp macro="" textlink="">
      <xdr:nvSpPr>
        <xdr:cNvPr id="5" name="TextBox 4">
          <a:extLst>
            <a:ext uri="{FF2B5EF4-FFF2-40B4-BE49-F238E27FC236}">
              <a16:creationId xmlns:a16="http://schemas.microsoft.com/office/drawing/2014/main" id="{4776F28C-246C-42DA-88C6-F35AB070EC6C}"/>
            </a:ext>
          </a:extLst>
        </xdr:cNvPr>
        <xdr:cNvSpPr txBox="1"/>
      </xdr:nvSpPr>
      <xdr:spPr>
        <a:xfrm>
          <a:off x="8007350"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12</xdr:col>
      <xdr:colOff>511175</xdr:colOff>
      <xdr:row>22</xdr:row>
      <xdr:rowOff>123825</xdr:rowOff>
    </xdr:from>
    <xdr:ext cx="4346639" cy="682174"/>
    <xdr:sp macro="" textlink="">
      <xdr:nvSpPr>
        <xdr:cNvPr id="6" name="TextBox 5">
          <a:extLst>
            <a:ext uri="{FF2B5EF4-FFF2-40B4-BE49-F238E27FC236}">
              <a16:creationId xmlns:a16="http://schemas.microsoft.com/office/drawing/2014/main" id="{05296173-B416-412F-B45E-1B0188C970B7}"/>
            </a:ext>
          </a:extLst>
        </xdr:cNvPr>
        <xdr:cNvSpPr txBox="1"/>
      </xdr:nvSpPr>
      <xdr:spPr>
        <a:xfrm>
          <a:off x="6902450" y="3933825"/>
          <a:ext cx="4346639" cy="68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4000">
              <a:solidFill>
                <a:srgbClr val="363F7C">
                  <a:alpha val="40000"/>
                </a:srgbClr>
              </a:solidFill>
              <a:latin typeface="Arial" panose="020B0604020202020204" pitchFamily="34" charset="0"/>
              <a:cs typeface="Arial" panose="020B0604020202020204" pitchFamily="34" charset="0"/>
            </a:rPr>
            <a:t>Preferred services</a:t>
          </a:r>
        </a:p>
      </xdr:txBody>
    </xdr:sp>
    <xdr:clientData/>
  </xdr:oneCellAnchor>
  <xdr:oneCellAnchor>
    <xdr:from>
      <xdr:col>12</xdr:col>
      <xdr:colOff>371475</xdr:colOff>
      <xdr:row>10</xdr:row>
      <xdr:rowOff>149225</xdr:rowOff>
    </xdr:from>
    <xdr:ext cx="4574329" cy="682174"/>
    <xdr:sp macro="" textlink="">
      <xdr:nvSpPr>
        <xdr:cNvPr id="7" name="TextBox 6">
          <a:extLst>
            <a:ext uri="{FF2B5EF4-FFF2-40B4-BE49-F238E27FC236}">
              <a16:creationId xmlns:a16="http://schemas.microsoft.com/office/drawing/2014/main" id="{060B038D-C5BF-4E69-9898-781EA16D51BA}"/>
            </a:ext>
          </a:extLst>
        </xdr:cNvPr>
        <xdr:cNvSpPr txBox="1"/>
      </xdr:nvSpPr>
      <xdr:spPr>
        <a:xfrm>
          <a:off x="6762750" y="1673225"/>
          <a:ext cx="4574329" cy="68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4000">
              <a:solidFill>
                <a:srgbClr val="363F7C">
                  <a:alpha val="40000"/>
                </a:srgbClr>
              </a:solidFill>
              <a:latin typeface="Arial" panose="020B0604020202020204" pitchFamily="34" charset="0"/>
              <a:cs typeface="Arial" panose="020B0604020202020204" pitchFamily="34" charset="0"/>
            </a:rPr>
            <a:t>Priority 3 for review</a:t>
          </a:r>
        </a:p>
      </xdr:txBody>
    </xdr:sp>
    <xdr:clientData/>
  </xdr:oneCellAnchor>
  <xdr:twoCellAnchor editAs="oneCell">
    <xdr:from>
      <xdr:col>1</xdr:col>
      <xdr:colOff>85725</xdr:colOff>
      <xdr:row>1</xdr:row>
      <xdr:rowOff>85725</xdr:rowOff>
    </xdr:from>
    <xdr:to>
      <xdr:col>3</xdr:col>
      <xdr:colOff>457200</xdr:colOff>
      <xdr:row>1</xdr:row>
      <xdr:rowOff>637470</xdr:rowOff>
    </xdr:to>
    <xdr:pic>
      <xdr:nvPicPr>
        <xdr:cNvPr id="8" name="Picture 7">
          <a:extLst>
            <a:ext uri="{FF2B5EF4-FFF2-40B4-BE49-F238E27FC236}">
              <a16:creationId xmlns:a16="http://schemas.microsoft.com/office/drawing/2014/main" id="{01C128F7-A152-4192-AA38-FF84FFF21BC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725" y="85725"/>
          <a:ext cx="1533525" cy="558530"/>
        </a:xfrm>
        <a:prstGeom prst="rect">
          <a:avLst/>
        </a:prstGeom>
      </xdr:spPr>
    </xdr:pic>
    <xdr:clientData/>
  </xdr:twoCellAnchor>
</xdr:wsDr>
</file>

<file path=xl/drawings/drawing4.xml><?xml version="1.0" encoding="utf-8"?>
<c:userShapes xmlns:c="http://schemas.openxmlformats.org/drawingml/2006/chart">
  <cdr:relSizeAnchor xmlns:cdr="http://schemas.openxmlformats.org/drawingml/2006/chartDrawing">
    <cdr:from>
      <cdr:x>0.0583</cdr:x>
      <cdr:y>0.46352</cdr:y>
    </cdr:from>
    <cdr:to>
      <cdr:x>0.98927</cdr:x>
      <cdr:y>0.4652</cdr:y>
    </cdr:to>
    <cdr:cxnSp macro="">
      <cdr:nvCxnSpPr>
        <cdr:cNvPr id="3" name="Straight Connector 2">
          <a:extLst xmlns:a="http://schemas.openxmlformats.org/drawingml/2006/main">
            <a:ext uri="{FF2B5EF4-FFF2-40B4-BE49-F238E27FC236}">
              <a16:creationId xmlns:a16="http://schemas.microsoft.com/office/drawing/2014/main" id="{4E6FDD33-8625-4055-894B-BA5FCAF1E437}"/>
            </a:ext>
          </a:extLst>
        </cdr:cNvPr>
        <cdr:cNvCxnSpPr/>
      </cdr:nvCxnSpPr>
      <cdr:spPr>
        <a:xfrm xmlns:a="http://schemas.openxmlformats.org/drawingml/2006/main">
          <a:off x="731481" y="3255347"/>
          <a:ext cx="11681440" cy="11799"/>
        </a:xfrm>
        <a:prstGeom xmlns:a="http://schemas.openxmlformats.org/drawingml/2006/main" prst="line">
          <a:avLst/>
        </a:prstGeom>
        <a:ln xmlns:a="http://schemas.openxmlformats.org/drawingml/2006/main" w="28575">
          <a:solidFill>
            <a:schemeClr val="bg2">
              <a:lumMod val="9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0.53897</cdr:x>
      <cdr:y>0.12655</cdr:y>
    </cdr:from>
    <cdr:to>
      <cdr:x>0.53986</cdr:x>
      <cdr:y>0.84125</cdr:y>
    </cdr:to>
    <cdr:cxnSp macro="">
      <cdr:nvCxnSpPr>
        <cdr:cNvPr id="6" name="Straight Connector 5">
          <a:extLst xmlns:a="http://schemas.openxmlformats.org/drawingml/2006/main">
            <a:ext uri="{FF2B5EF4-FFF2-40B4-BE49-F238E27FC236}">
              <a16:creationId xmlns:a16="http://schemas.microsoft.com/office/drawing/2014/main" id="{3E41D747-8279-4D76-B039-55017689280B}"/>
            </a:ext>
          </a:extLst>
        </cdr:cNvPr>
        <cdr:cNvCxnSpPr/>
      </cdr:nvCxnSpPr>
      <cdr:spPr>
        <a:xfrm xmlns:a="http://schemas.openxmlformats.org/drawingml/2006/main">
          <a:off x="6762718" y="888764"/>
          <a:ext cx="11204" cy="5019394"/>
        </a:xfrm>
        <a:prstGeom xmlns:a="http://schemas.openxmlformats.org/drawingml/2006/main" prst="line">
          <a:avLst/>
        </a:prstGeom>
        <a:ln xmlns:a="http://schemas.openxmlformats.org/drawingml/2006/main" w="28575">
          <a:solidFill>
            <a:schemeClr val="bg2">
              <a:lumMod val="90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0.10566</cdr:x>
      <cdr:y>0.90647</cdr:y>
    </cdr:from>
    <cdr:to>
      <cdr:x>0.23645</cdr:x>
      <cdr:y>1</cdr:y>
    </cdr:to>
    <cdr:sp macro="" textlink="">
      <cdr:nvSpPr>
        <cdr:cNvPr id="10" name="TextBox 1">
          <a:extLst xmlns:a="http://schemas.openxmlformats.org/drawingml/2006/main">
            <a:ext uri="{FF2B5EF4-FFF2-40B4-BE49-F238E27FC236}">
              <a16:creationId xmlns:a16="http://schemas.microsoft.com/office/drawing/2014/main" id="{AF35B260-2B34-409F-A00E-CDDCFC6585A0}"/>
            </a:ext>
          </a:extLst>
        </cdr:cNvPr>
        <cdr:cNvSpPr txBox="1"/>
      </cdr:nvSpPr>
      <cdr:spPr>
        <a:xfrm xmlns:a="http://schemas.openxmlformats.org/drawingml/2006/main">
          <a:off x="1325129" y="6360473"/>
          <a:ext cx="1640271" cy="65627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a:solidFill>
                <a:srgbClr val="363F7C"/>
              </a:solidFill>
              <a:latin typeface="Arial" panose="020B0604020202020204" pitchFamily="34" charset="0"/>
              <a:cs typeface="Arial" panose="020B0604020202020204" pitchFamily="34" charset="0"/>
            </a:rPr>
            <a:t>Low</a:t>
          </a:r>
        </a:p>
      </cdr:txBody>
    </cdr:sp>
  </cdr:relSizeAnchor>
  <cdr:relSizeAnchor xmlns:cdr="http://schemas.openxmlformats.org/drawingml/2006/chartDrawing">
    <cdr:from>
      <cdr:x>0.90496</cdr:x>
      <cdr:y>0.90888</cdr:y>
    </cdr:from>
    <cdr:to>
      <cdr:x>0.9531</cdr:x>
      <cdr:y>0.98481</cdr:y>
    </cdr:to>
    <cdr:sp macro="" textlink="">
      <cdr:nvSpPr>
        <cdr:cNvPr id="12" name="TextBox 1">
          <a:extLst xmlns:a="http://schemas.openxmlformats.org/drawingml/2006/main">
            <a:ext uri="{FF2B5EF4-FFF2-40B4-BE49-F238E27FC236}">
              <a16:creationId xmlns:a16="http://schemas.microsoft.com/office/drawing/2014/main" id="{A8D8741B-2C4C-49E2-A989-63A5680FDBB5}"/>
            </a:ext>
          </a:extLst>
        </cdr:cNvPr>
        <cdr:cNvSpPr txBox="1"/>
      </cdr:nvSpPr>
      <cdr:spPr>
        <a:xfrm xmlns:a="http://schemas.openxmlformats.org/drawingml/2006/main">
          <a:off x="11352241" y="6377400"/>
          <a:ext cx="603889" cy="53278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b="0">
              <a:solidFill>
                <a:srgbClr val="363F7C"/>
              </a:solidFill>
              <a:latin typeface="Arial" panose="020B0604020202020204" pitchFamily="34" charset="0"/>
              <a:cs typeface="Arial" panose="020B0604020202020204" pitchFamily="34" charset="0"/>
            </a:rPr>
            <a:t>High</a:t>
          </a:r>
        </a:p>
      </cdr:txBody>
    </cdr:sp>
  </cdr:relSizeAnchor>
  <cdr:relSizeAnchor xmlns:cdr="http://schemas.openxmlformats.org/drawingml/2006/chartDrawing">
    <cdr:from>
      <cdr:x>5.12695E-5</cdr:x>
      <cdr:y>0.51634</cdr:y>
    </cdr:from>
    <cdr:to>
      <cdr:x>0.05243</cdr:x>
      <cdr:y>0.7499</cdr:y>
    </cdr:to>
    <cdr:sp macro="" textlink="">
      <cdr:nvSpPr>
        <cdr:cNvPr id="11" name="TextBox 1">
          <a:extLst xmlns:a="http://schemas.openxmlformats.org/drawingml/2006/main">
            <a:ext uri="{FF2B5EF4-FFF2-40B4-BE49-F238E27FC236}">
              <a16:creationId xmlns:a16="http://schemas.microsoft.com/office/drawing/2014/main" id="{4DC9C92D-B360-433F-9D9F-734A2BFF567B}"/>
            </a:ext>
          </a:extLst>
        </cdr:cNvPr>
        <cdr:cNvSpPr txBox="1"/>
      </cdr:nvSpPr>
      <cdr:spPr>
        <a:xfrm xmlns:a="http://schemas.openxmlformats.org/drawingml/2006/main" rot="16200000">
          <a:off x="-490982" y="3934241"/>
          <a:ext cx="1557261" cy="57417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a:solidFill>
                <a:srgbClr val="363F7C"/>
              </a:solidFill>
              <a:latin typeface="Arial" panose="020B0604020202020204" pitchFamily="34" charset="0"/>
              <a:cs typeface="Arial" panose="020B0604020202020204" pitchFamily="34" charset="0"/>
            </a:rPr>
            <a:t>Low</a:t>
          </a:r>
        </a:p>
      </cdr:txBody>
    </cdr:sp>
  </cdr:relSizeAnchor>
  <cdr:relSizeAnchor xmlns:cdr="http://schemas.openxmlformats.org/drawingml/2006/chartDrawing">
    <cdr:from>
      <cdr:x>0.00421</cdr:x>
      <cdr:y>0.10392</cdr:y>
    </cdr:from>
    <cdr:to>
      <cdr:x>0.05637</cdr:x>
      <cdr:y>0.18993</cdr:y>
    </cdr:to>
    <cdr:sp macro="" textlink="">
      <cdr:nvSpPr>
        <cdr:cNvPr id="13" name="TextBox 1">
          <a:extLst xmlns:a="http://schemas.openxmlformats.org/drawingml/2006/main">
            <a:ext uri="{FF2B5EF4-FFF2-40B4-BE49-F238E27FC236}">
              <a16:creationId xmlns:a16="http://schemas.microsoft.com/office/drawing/2014/main" id="{27BFC31F-7376-4C06-8828-AABF3D82B335}"/>
            </a:ext>
          </a:extLst>
        </cdr:cNvPr>
        <cdr:cNvSpPr txBox="1"/>
      </cdr:nvSpPr>
      <cdr:spPr>
        <a:xfrm xmlns:a="http://schemas.openxmlformats.org/drawingml/2006/main" rot="16200000">
          <a:off x="45301" y="693742"/>
          <a:ext cx="573471" cy="57176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b="0">
              <a:solidFill>
                <a:srgbClr val="363F7C"/>
              </a:solidFill>
              <a:latin typeface="Arial" panose="020B0604020202020204" pitchFamily="34" charset="0"/>
              <a:cs typeface="Arial" panose="020B0604020202020204" pitchFamily="34" charset="0"/>
            </a:rPr>
            <a:t>High</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1</xdr:col>
      <xdr:colOff>100853</xdr:colOff>
      <xdr:row>1</xdr:row>
      <xdr:rowOff>78441</xdr:rowOff>
    </xdr:from>
    <xdr:to>
      <xdr:col>1</xdr:col>
      <xdr:colOff>1627605</xdr:colOff>
      <xdr:row>5</xdr:row>
      <xdr:rowOff>10772</xdr:rowOff>
    </xdr:to>
    <xdr:pic>
      <xdr:nvPicPr>
        <xdr:cNvPr id="2" name="Picture 1">
          <a:extLst>
            <a:ext uri="{FF2B5EF4-FFF2-40B4-BE49-F238E27FC236}">
              <a16:creationId xmlns:a16="http://schemas.microsoft.com/office/drawing/2014/main" id="{07E9CFAA-9A79-493C-A164-1EA4FC25A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53" y="78441"/>
          <a:ext cx="1533525" cy="5585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114300</xdr:colOff>
      <xdr:row>1</xdr:row>
      <xdr:rowOff>95250</xdr:rowOff>
    </xdr:from>
    <xdr:to>
      <xdr:col>2</xdr:col>
      <xdr:colOff>1324436</xdr:colOff>
      <xdr:row>5</xdr:row>
      <xdr:rowOff>50069</xdr:rowOff>
    </xdr:to>
    <xdr:pic>
      <xdr:nvPicPr>
        <xdr:cNvPr id="2" name="Picture 1">
          <a:extLst>
            <a:ext uri="{FF2B5EF4-FFF2-40B4-BE49-F238E27FC236}">
              <a16:creationId xmlns:a16="http://schemas.microsoft.com/office/drawing/2014/main" id="{3F93971B-C3FE-49A5-8B96-2224032CF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95250"/>
          <a:ext cx="1533525" cy="5585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32E33D67-BE56-41A0-83F8-FAEFA48886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9961" y="229961"/>
          <a:ext cx="1570264" cy="60071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B6F0F32A-E5C4-4D87-BACD-76FACEEE1D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104775</xdr:colOff>
      <xdr:row>1</xdr:row>
      <xdr:rowOff>104775</xdr:rowOff>
    </xdr:from>
    <xdr:to>
      <xdr:col>2</xdr:col>
      <xdr:colOff>930729</xdr:colOff>
      <xdr:row>5</xdr:row>
      <xdr:rowOff>56426</xdr:rowOff>
    </xdr:to>
    <xdr:pic>
      <xdr:nvPicPr>
        <xdr:cNvPr id="2" name="Picture 1">
          <a:extLst>
            <a:ext uri="{FF2B5EF4-FFF2-40B4-BE49-F238E27FC236}">
              <a16:creationId xmlns:a16="http://schemas.microsoft.com/office/drawing/2014/main" id="{79BBF420-E88D-4E8A-9F66-18CB221D3F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228600"/>
          <a:ext cx="1533525" cy="5585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BA2BB-8446-43C8-BA2F-07D16CCA0E4E}">
  <sheetPr codeName="Sheet1"/>
  <dimension ref="A1:H258"/>
  <sheetViews>
    <sheetView showGridLines="0" showRowColHeaders="0" zoomScale="85" zoomScaleNormal="85" workbookViewId="0">
      <selection activeCell="C40" sqref="C40"/>
    </sheetView>
  </sheetViews>
  <sheetFormatPr defaultColWidth="127.54296875" defaultRowHeight="14.5" x14ac:dyDescent="0.35"/>
  <cols>
    <col min="1" max="2" width="1.7265625" style="13" customWidth="1"/>
    <col min="3" max="3" width="182.54296875" customWidth="1"/>
    <col min="4" max="8" width="127.54296875" style="13"/>
  </cols>
  <sheetData>
    <row r="1" spans="1:8" ht="10" customHeight="1" x14ac:dyDescent="0.35"/>
    <row r="2" spans="1:8" s="12" customFormat="1" ht="57" customHeight="1" x14ac:dyDescent="0.35">
      <c r="A2" s="14"/>
      <c r="B2" s="14"/>
      <c r="C2" s="32" t="s">
        <v>0</v>
      </c>
      <c r="D2" s="14"/>
      <c r="E2" s="14"/>
      <c r="F2" s="14"/>
      <c r="G2" s="14"/>
      <c r="H2" s="14"/>
    </row>
    <row r="3" spans="1:8" s="12" customFormat="1" ht="3.75" customHeight="1" x14ac:dyDescent="0.35">
      <c r="A3" s="14"/>
      <c r="B3" s="14"/>
      <c r="C3" s="42"/>
    </row>
    <row r="4" spans="1:8" ht="84.75" customHeight="1" x14ac:dyDescent="0.35">
      <c r="C4" s="18" t="s">
        <v>1</v>
      </c>
    </row>
    <row r="5" spans="1:8" ht="21.75" customHeight="1" x14ac:dyDescent="0.35">
      <c r="C5" s="15"/>
      <c r="D5"/>
      <c r="E5"/>
      <c r="F5"/>
      <c r="G5"/>
      <c r="H5"/>
    </row>
    <row r="6" spans="1:8" ht="57" customHeight="1" x14ac:dyDescent="0.35">
      <c r="C6" s="32" t="s">
        <v>2</v>
      </c>
    </row>
    <row r="7" spans="1:8" ht="3" customHeight="1" x14ac:dyDescent="0.35">
      <c r="A7"/>
      <c r="B7"/>
      <c r="C7" s="42"/>
      <c r="D7"/>
      <c r="E7"/>
      <c r="F7"/>
      <c r="G7"/>
      <c r="H7"/>
    </row>
    <row r="8" spans="1:8" s="17" customFormat="1" ht="50" x14ac:dyDescent="0.3">
      <c r="A8" s="16"/>
      <c r="B8" s="16"/>
      <c r="C8" s="114" t="str">
        <f>"The tool determines a score for value. Value is calculated using five value concepts that are weighted to give a score out of 100."&amp;" 
The five value concepts and their weighting are:
"</f>
        <v xml:space="preserve">The tool determines a score for value. Value is calculated using five value concepts that are weighted to give a score out of 100. 
The five value concepts and their weighting are:
</v>
      </c>
      <c r="D8" s="16"/>
      <c r="E8" s="16"/>
      <c r="F8" s="16"/>
      <c r="G8" s="16"/>
      <c r="H8" s="16"/>
    </row>
    <row r="9" spans="1:8" s="13" customFormat="1" x14ac:dyDescent="0.35">
      <c r="C9" s="115" t="str">
        <f>"1. Community amenity—"&amp;'Summary of values'!C12&amp;" per cent "</f>
        <v xml:space="preserve">1. Community amenity—45 per cent </v>
      </c>
    </row>
    <row r="10" spans="1:8" s="13" customFormat="1" ht="37.5" x14ac:dyDescent="0.35">
      <c r="C10" s="114" t="str">
        <f>"This is value obtained from use from the local community. It considers how the service is used, "&amp;"why it is in place, and the historical value of the services and associated assets. The number of links to the local community, the greater the score."&amp;"
"</f>
        <v xml:space="preserve">This is value obtained from use from the local community. It considers how the service is used, why it is in place, and the historical value of the services and associated assets. The number of links to the local community, the greater the score.
</v>
      </c>
    </row>
    <row r="11" spans="1:8" s="13" customFormat="1" x14ac:dyDescent="0.35">
      <c r="C11" s="115" t="str">
        <f>"2. Link to strategy—"&amp;'Summary of values'!C13&amp;" per cent"</f>
        <v>2. Link to strategy—15 per cent</v>
      </c>
    </row>
    <row r="12" spans="1:8" s="13" customFormat="1" ht="25" x14ac:dyDescent="0.35">
      <c r="C12" s="114" t="str">
        <f>"This represents the link between the service delivery and the strategic intent of council. "&amp;"This should include new strategies and business as usual activities. The stronger the link the greater the score. "&amp;"
"</f>
        <v xml:space="preserve">This represents the link between the service delivery and the strategic intent of council. This should include new strategies and business as usual activities. The stronger the link the greater the score. 
</v>
      </c>
    </row>
    <row r="13" spans="1:8" s="13" customFormat="1" x14ac:dyDescent="0.35">
      <c r="C13" s="115" t="str">
        <f>"3. Alternative services—"&amp;'Summary of values'!C14&amp;" per cent"</f>
        <v>3. Alternative services—15 per cent</v>
      </c>
    </row>
    <row r="14" spans="1:8" s="13" customFormat="1" x14ac:dyDescent="0.35">
      <c r="C14" s="114" t="str">
        <f>"This assesses if there are similar or partial services delivered from other services of council,"&amp;" other government activities and the private sector.  The higher the availability of other alternative services, the lower the score."</f>
        <v>This assesses if there are similar or partial services delivered from other services of council, other government activities and the private sector.  The higher the availability of other alternative services, the lower the score.</v>
      </c>
    </row>
    <row r="15" spans="1:8" s="13" customFormat="1" x14ac:dyDescent="0.35">
      <c r="C15" s="115" t="str">
        <f>"4. Functionality—"&amp;'Summary of values'!C15&amp;" per cent"</f>
        <v>4. Functionality—15 per cent</v>
      </c>
    </row>
    <row r="16" spans="1:8" s="13" customFormat="1" ht="37.5" x14ac:dyDescent="0.35">
      <c r="C16" s="114" t="str">
        <f>"This assesses the operational requirements to operate the service. The assessment includes the skills of employees required, "&amp;"the technology requirements and the sharing of assets. The more functionality of the operational requirements, the greater the score.
"</f>
        <v xml:space="preserve">This assesses the operational requirements to operate the service. The assessment includes the skills of employees required, the technology requirements and the sharing of assets. The more functionality of the operational requirements, the greater the score.
</v>
      </c>
    </row>
    <row r="17" spans="3:3" s="13" customFormat="1" x14ac:dyDescent="0.35">
      <c r="C17" s="115" t="str">
        <f>"5. Risk—"&amp;'Summary of values'!C16&amp;" per cent"</f>
        <v>5. Risk—10 per cent</v>
      </c>
    </row>
    <row r="18" spans="3:3" s="13" customFormat="1" ht="25" x14ac:dyDescent="0.35">
      <c r="C18" s="18" t="str">
        <f>"Risks associated with the delivery of the service are assessed to identify those that are desired by council, and"&amp;" those that cannot be managed efficiently. The greater the unmanageable risk, the lower the score.
"</f>
        <v xml:space="preserve">Risks associated with the delivery of the service are assessed to identify those that are desired by council, and those that cannot be managed efficiently. The greater the unmanageable risk, the lower the score.
</v>
      </c>
    </row>
    <row r="19" spans="3:3" s="13" customFormat="1" x14ac:dyDescent="0.35"/>
    <row r="20" spans="3:3" s="13" customFormat="1" x14ac:dyDescent="0.35"/>
    <row r="21" spans="3:3" s="13" customFormat="1" x14ac:dyDescent="0.35"/>
    <row r="22" spans="3:3" s="13" customFormat="1" x14ac:dyDescent="0.35"/>
    <row r="23" spans="3:3" s="13" customFormat="1" x14ac:dyDescent="0.35"/>
    <row r="24" spans="3:3" s="13" customFormat="1" x14ac:dyDescent="0.35"/>
    <row r="25" spans="3:3" s="13" customFormat="1" x14ac:dyDescent="0.35"/>
    <row r="26" spans="3:3" s="13" customFormat="1" x14ac:dyDescent="0.35"/>
    <row r="27" spans="3:3" s="13" customFormat="1" x14ac:dyDescent="0.35"/>
    <row r="28" spans="3:3" s="13" customFormat="1" x14ac:dyDescent="0.35"/>
    <row r="29" spans="3:3" s="13" customFormat="1" x14ac:dyDescent="0.35"/>
    <row r="30" spans="3:3" s="13" customFormat="1" x14ac:dyDescent="0.35"/>
    <row r="31" spans="3:3" s="13" customFormat="1" x14ac:dyDescent="0.35"/>
    <row r="32" spans="3:3"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row r="178" s="13" customFormat="1" x14ac:dyDescent="0.35"/>
    <row r="179" s="13" customFormat="1" x14ac:dyDescent="0.35"/>
    <row r="180" s="13" customFormat="1" x14ac:dyDescent="0.35"/>
    <row r="181" s="13" customFormat="1" x14ac:dyDescent="0.35"/>
    <row r="182" s="13" customFormat="1" x14ac:dyDescent="0.35"/>
    <row r="183" s="13" customFormat="1" x14ac:dyDescent="0.35"/>
    <row r="184" s="13" customFormat="1" x14ac:dyDescent="0.35"/>
    <row r="185" s="13" customFormat="1" x14ac:dyDescent="0.35"/>
    <row r="186" s="13" customFormat="1" x14ac:dyDescent="0.35"/>
    <row r="187" s="13" customFormat="1" x14ac:dyDescent="0.35"/>
    <row r="188" s="13" customFormat="1" x14ac:dyDescent="0.35"/>
    <row r="189" s="13" customFormat="1" x14ac:dyDescent="0.35"/>
    <row r="190" s="13" customFormat="1" x14ac:dyDescent="0.35"/>
    <row r="191" s="13" customFormat="1" x14ac:dyDescent="0.35"/>
    <row r="192" s="13" customFormat="1" x14ac:dyDescent="0.35"/>
    <row r="193" s="13" customFormat="1" x14ac:dyDescent="0.35"/>
    <row r="194" s="13" customFormat="1" x14ac:dyDescent="0.35"/>
    <row r="195" s="13" customFormat="1" x14ac:dyDescent="0.35"/>
    <row r="196" s="13" customFormat="1" x14ac:dyDescent="0.35"/>
    <row r="197" s="13" customFormat="1" x14ac:dyDescent="0.35"/>
    <row r="198" s="13" customFormat="1" x14ac:dyDescent="0.35"/>
    <row r="199" s="13" customFormat="1" x14ac:dyDescent="0.35"/>
    <row r="200" s="13" customFormat="1" x14ac:dyDescent="0.35"/>
    <row r="201" s="13" customFormat="1" x14ac:dyDescent="0.35"/>
    <row r="202" s="13" customFormat="1" x14ac:dyDescent="0.35"/>
    <row r="203" s="13" customFormat="1" x14ac:dyDescent="0.35"/>
    <row r="204" s="13" customFormat="1" x14ac:dyDescent="0.35"/>
    <row r="205" s="13" customFormat="1" x14ac:dyDescent="0.35"/>
    <row r="206" s="13" customFormat="1" x14ac:dyDescent="0.35"/>
    <row r="207" s="13" customFormat="1" x14ac:dyDescent="0.35"/>
    <row r="208" s="13" customFormat="1" x14ac:dyDescent="0.35"/>
    <row r="209" s="13" customFormat="1" x14ac:dyDescent="0.35"/>
    <row r="210" s="13" customFormat="1" x14ac:dyDescent="0.35"/>
    <row r="211" s="13" customFormat="1" x14ac:dyDescent="0.35"/>
    <row r="212" s="13" customFormat="1" x14ac:dyDescent="0.35"/>
    <row r="213" s="13" customFormat="1" x14ac:dyDescent="0.35"/>
    <row r="214" s="13" customFormat="1" x14ac:dyDescent="0.35"/>
    <row r="215" s="13" customFormat="1" x14ac:dyDescent="0.35"/>
    <row r="216" s="13" customFormat="1" x14ac:dyDescent="0.35"/>
    <row r="217" s="13" customFormat="1" x14ac:dyDescent="0.35"/>
    <row r="218" s="13" customFormat="1" x14ac:dyDescent="0.35"/>
    <row r="219" s="13" customFormat="1" x14ac:dyDescent="0.35"/>
    <row r="220" s="13" customFormat="1" x14ac:dyDescent="0.35"/>
    <row r="221" s="13" customFormat="1" x14ac:dyDescent="0.35"/>
    <row r="222" s="13" customFormat="1" x14ac:dyDescent="0.35"/>
    <row r="223" s="13" customFormat="1" x14ac:dyDescent="0.35"/>
    <row r="224" s="13" customFormat="1" x14ac:dyDescent="0.35"/>
    <row r="225" s="13" customFormat="1" x14ac:dyDescent="0.35"/>
    <row r="226" s="13" customFormat="1" x14ac:dyDescent="0.35"/>
    <row r="227" s="13" customFormat="1" x14ac:dyDescent="0.35"/>
    <row r="228" s="13" customFormat="1" x14ac:dyDescent="0.35"/>
    <row r="229" s="13" customFormat="1" x14ac:dyDescent="0.35"/>
    <row r="230" s="13" customFormat="1" x14ac:dyDescent="0.35"/>
    <row r="231" s="13" customFormat="1" x14ac:dyDescent="0.35"/>
    <row r="232" s="13" customFormat="1" x14ac:dyDescent="0.35"/>
    <row r="233" s="13" customFormat="1" x14ac:dyDescent="0.35"/>
    <row r="234" s="13" customFormat="1" x14ac:dyDescent="0.35"/>
    <row r="235" s="13" customFormat="1" x14ac:dyDescent="0.35"/>
    <row r="236" s="13" customFormat="1" x14ac:dyDescent="0.35"/>
    <row r="237" s="13" customFormat="1" x14ac:dyDescent="0.35"/>
    <row r="238" s="13" customFormat="1" x14ac:dyDescent="0.35"/>
    <row r="239" s="13" customFormat="1" x14ac:dyDescent="0.35"/>
    <row r="240" s="13" customFormat="1" x14ac:dyDescent="0.35"/>
    <row r="241" s="13" customFormat="1" x14ac:dyDescent="0.35"/>
    <row r="242" s="13" customFormat="1" x14ac:dyDescent="0.35"/>
    <row r="243" s="13" customFormat="1" x14ac:dyDescent="0.35"/>
    <row r="244" s="13" customFormat="1" x14ac:dyDescent="0.35"/>
    <row r="245" s="13" customFormat="1" x14ac:dyDescent="0.35"/>
    <row r="246" s="13" customFormat="1" x14ac:dyDescent="0.35"/>
    <row r="247" s="13" customFormat="1" x14ac:dyDescent="0.35"/>
    <row r="248" s="13" customFormat="1" x14ac:dyDescent="0.35"/>
    <row r="249" s="13" customFormat="1" x14ac:dyDescent="0.35"/>
    <row r="250" s="13" customFormat="1" x14ac:dyDescent="0.35"/>
    <row r="251" s="13" customFormat="1" x14ac:dyDescent="0.35"/>
    <row r="252" s="13" customFormat="1" x14ac:dyDescent="0.35"/>
    <row r="253" s="13" customFormat="1" x14ac:dyDescent="0.35"/>
    <row r="254" s="13" customFormat="1" x14ac:dyDescent="0.35"/>
    <row r="255" s="13" customFormat="1" x14ac:dyDescent="0.35"/>
    <row r="256" s="13" customFormat="1" x14ac:dyDescent="0.35"/>
    <row r="257" spans="3:3" s="13" customFormat="1" x14ac:dyDescent="0.35">
      <c r="C257"/>
    </row>
    <row r="258" spans="3:3" s="13" customFormat="1" x14ac:dyDescent="0.35">
      <c r="C258"/>
    </row>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8167-49A6-48E3-91B7-ECC152393A78}">
  <sheetPr codeName="Sheet10">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24</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A0F41938-1952-4977-A9DC-B4AD2EFE9F7C}">
      <formula1>"1,2,3,4,5"</formula1>
    </dataValidation>
    <dataValidation type="list" allowBlank="1" showInputMessage="1" showErrorMessage="1" errorTitle="Invalid entry?" error="Please hit &quot;Cancel&quot; then select &quot;Yes&quot; or &quot;No&quot; from the drop-down list" sqref="F43 F32:F33 F17" xr:uid="{8AF6A9C3-9B5E-4F21-8091-2942A56858FE}">
      <formula1>"Yes,No"</formula1>
    </dataValidation>
    <dataValidation type="textLength" allowBlank="1" showInputMessage="1" showErrorMessage="1" sqref="G42:H43 G31:H33 G62:H62 G17:H22 G51:H53" xr:uid="{0C50B560-8E0E-4D4A-9E45-2246AE9256BA}">
      <formula1>0</formula1>
      <formula2>999</formula2>
    </dataValidation>
  </dataValidations>
  <pageMargins left="0.7" right="0.7" top="0.75" bottom="0.75" header="0.3" footer="0.3"/>
  <pageSetup paperSize="9" scale="1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8CAA2-76F2-49E0-8141-61742F8D543D}">
  <sheetPr codeName="Sheet11">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25</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0EF6BBFE-98AC-41A7-B95C-1362AB5AA564}">
      <formula1>"1,2,3,4,5"</formula1>
    </dataValidation>
    <dataValidation type="list" allowBlank="1" showInputMessage="1" showErrorMessage="1" errorTitle="Invalid entry?" error="Please hit &quot;Cancel&quot; then select &quot;Yes&quot; or &quot;No&quot; from the drop-down list" sqref="F43 F32:F33 F17" xr:uid="{91592FAD-EAB2-4E62-98FC-8D8C79B6E849}">
      <formula1>"Yes,No"</formula1>
    </dataValidation>
    <dataValidation type="textLength" allowBlank="1" showInputMessage="1" showErrorMessage="1" sqref="G42:H43 G31:H33 G62:H62 G17:H22 G51:H53" xr:uid="{C3A5BBC2-7296-470E-A7CB-8660EE93742D}">
      <formula1>0</formula1>
      <formula2>999</formula2>
    </dataValidation>
  </dataValidations>
  <pageMargins left="0.7" right="0.7" top="0.75" bottom="0.75" header="0.3" footer="0.3"/>
  <pageSetup paperSize="9" scale="10"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7314A-DE37-421C-A466-BA71BD74C7CD}">
  <sheetPr codeName="Sheet12">
    <pageSetUpPr fitToPage="1"/>
  </sheetPr>
  <dimension ref="B1:EI66"/>
  <sheetViews>
    <sheetView showGridLines="0" showRowColHeaders="0" zoomScaleNormal="100" workbookViewId="0">
      <selection activeCell="E6" sqref="E6"/>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26</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8683BA34-9E0C-47C3-A01B-67031CBF23AE}">
      <formula1>"1,2,3,4,5"</formula1>
    </dataValidation>
    <dataValidation type="list" allowBlank="1" showInputMessage="1" showErrorMessage="1" errorTitle="Invalid entry?" error="Please hit &quot;Cancel&quot; then select &quot;Yes&quot; or &quot;No&quot; from the drop-down list" sqref="F43 F32:F33 F17" xr:uid="{8760A284-CE69-4542-AB57-DB20C77AE915}">
      <formula1>"Yes,No"</formula1>
    </dataValidation>
    <dataValidation type="textLength" allowBlank="1" showInputMessage="1" showErrorMessage="1" sqref="G42:H43 G31:H33 G62:H62 G17:H22 G51:H53" xr:uid="{D21FF6B6-CCBB-482B-A322-343450E447CC}">
      <formula1>0</formula1>
      <formula2>999</formula2>
    </dataValidation>
  </dataValidations>
  <pageMargins left="0.7" right="0.7" top="0.75" bottom="0.75" header="0.3" footer="0.3"/>
  <pageSetup paperSize="9" scale="10"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E288-5F0F-4892-9777-35F169C0BC06}">
  <sheetPr codeName="Sheet13">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27</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8212BA26-5C7C-4B2E-8EF3-0E9EAFB2EEF0}">
      <formula1>"1,2,3,4,5"</formula1>
    </dataValidation>
    <dataValidation type="list" allowBlank="1" showInputMessage="1" showErrorMessage="1" errorTitle="Invalid entry?" error="Please hit &quot;Cancel&quot; then select &quot;Yes&quot; or &quot;No&quot; from the drop-down list" sqref="F43 F32:F33 F17" xr:uid="{F285CEA8-70ED-43CE-A2B8-BD38450A5A76}">
      <formula1>"Yes,No"</formula1>
    </dataValidation>
    <dataValidation type="textLength" allowBlank="1" showInputMessage="1" showErrorMessage="1" sqref="G42:H43 G31:H33 G62:H62 G17:H22 G51:H53" xr:uid="{EF18AECB-76AF-467C-9CD9-2C726ACC8011}">
      <formula1>0</formula1>
      <formula2>999</formula2>
    </dataValidation>
  </dataValidations>
  <pageMargins left="0.7" right="0.7" top="0.75" bottom="0.75" header="0.3" footer="0.3"/>
  <pageSetup paperSize="9" scale="10"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C98AC-8542-4AEE-8E59-85CFC933476D}">
  <sheetPr codeName="Sheet14">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28</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BD98346F-4229-487D-ABAB-93FBF9777983}">
      <formula1>"1,2,3,4,5"</formula1>
    </dataValidation>
    <dataValidation type="list" allowBlank="1" showInputMessage="1" showErrorMessage="1" errorTitle="Invalid entry?" error="Please hit &quot;Cancel&quot; then select &quot;Yes&quot; or &quot;No&quot; from the drop-down list" sqref="F43 F32:F33 F17" xr:uid="{036819E9-DE76-4102-9795-1DB25BC7EF4E}">
      <formula1>"Yes,No"</formula1>
    </dataValidation>
    <dataValidation type="textLength" allowBlank="1" showInputMessage="1" showErrorMessage="1" sqref="G42:H43 G31:H33 G62:H62 G17:H22 G51:H53" xr:uid="{E9498E1E-0E18-4F93-852E-C85A9B7A7905}">
      <formula1>0</formula1>
      <formula2>999</formula2>
    </dataValidation>
  </dataValidations>
  <pageMargins left="0.7" right="0.7" top="0.75" bottom="0.75" header="0.3" footer="0.3"/>
  <pageSetup paperSize="9" scale="10"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CBA38-8F8E-4341-A845-42A7E51E63C4}">
  <sheetPr codeName="Sheet15">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29</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7642679F-64D1-4119-AF9E-F8D016CFD4CD}">
      <formula1>"1,2,3,4,5"</formula1>
    </dataValidation>
    <dataValidation type="list" allowBlank="1" showInputMessage="1" showErrorMessage="1" errorTitle="Invalid entry?" error="Please hit &quot;Cancel&quot; then select &quot;Yes&quot; or &quot;No&quot; from the drop-down list" sqref="F43 F32:F33 F17" xr:uid="{8D7BEDAC-7FA3-47C7-A682-C3133D49ECCD}">
      <formula1>"Yes,No"</formula1>
    </dataValidation>
    <dataValidation type="textLength" allowBlank="1" showInputMessage="1" showErrorMessage="1" sqref="G42:H43 G31:H33 G62:H62 G17:H22 G51:H53" xr:uid="{53FC7867-917D-422A-843F-3701D6E438C2}">
      <formula1>0</formula1>
      <formula2>999</formula2>
    </dataValidation>
  </dataValidations>
  <pageMargins left="0.7" right="0.7" top="0.75" bottom="0.75" header="0.3" footer="0.3"/>
  <pageSetup paperSize="9" scale="10"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0127F-A65D-4A5E-9506-7F124B2D2080}">
  <sheetPr codeName="Sheet16">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 customWidth="1"/>
    <col min="2" max="2" width="10.54296875" style="2" customWidth="1"/>
    <col min="3" max="3" width="54" style="1" customWidth="1"/>
    <col min="4" max="4" width="18.7265625" style="1" customWidth="1"/>
    <col min="5" max="5" width="63" style="3" customWidth="1"/>
    <col min="6" max="6" width="19" style="1" customWidth="1"/>
    <col min="7" max="7" width="50.26953125" style="1" customWidth="1"/>
    <col min="8" max="8" width="11.7265625" style="5" hidden="1" customWidth="1"/>
    <col min="9" max="9" width="26" style="5" hidden="1" customWidth="1"/>
    <col min="10" max="10" width="6.7265625" style="5" customWidth="1"/>
    <col min="11" max="11" width="6.26953125" style="5" customWidth="1"/>
    <col min="12" max="16" width="9.1796875" style="5" customWidth="1"/>
    <col min="17" max="139" width="9.1796875" style="5"/>
    <col min="140" max="16384" width="9.1796875" style="1"/>
  </cols>
  <sheetData>
    <row r="1" spans="2:139" ht="10" customHeight="1" thickBot="1" x14ac:dyDescent="0.35"/>
    <row r="2" spans="2:139" ht="12.65" customHeight="1" x14ac:dyDescent="0.25">
      <c r="B2" s="152" t="s">
        <v>84</v>
      </c>
      <c r="C2" s="153"/>
      <c r="D2" s="153"/>
      <c r="E2" s="153"/>
      <c r="F2" s="153"/>
      <c r="G2" s="154"/>
    </row>
    <row r="3" spans="2:139" ht="12.65" customHeight="1" x14ac:dyDescent="0.25">
      <c r="B3" s="155"/>
      <c r="C3" s="156"/>
      <c r="D3" s="156"/>
      <c r="E3" s="156"/>
      <c r="F3" s="156"/>
      <c r="G3" s="157"/>
    </row>
    <row r="4" spans="2:139" ht="12.65" customHeight="1" x14ac:dyDescent="0.25">
      <c r="B4" s="155"/>
      <c r="C4" s="156"/>
      <c r="D4" s="156"/>
      <c r="E4" s="156"/>
      <c r="F4" s="156"/>
      <c r="G4" s="157"/>
    </row>
    <row r="5" spans="2:139" ht="12.65" customHeight="1" x14ac:dyDescent="0.25">
      <c r="B5" s="155"/>
      <c r="C5" s="156"/>
      <c r="D5" s="156"/>
      <c r="E5" s="156"/>
      <c r="F5" s="156"/>
      <c r="G5" s="157"/>
    </row>
    <row r="6" spans="2:139" ht="27" customHeight="1" x14ac:dyDescent="0.25">
      <c r="B6" s="87"/>
      <c r="C6" s="88"/>
      <c r="D6" s="88"/>
      <c r="E6" s="112" t="s">
        <v>30</v>
      </c>
      <c r="F6" s="88"/>
      <c r="G6" s="89"/>
    </row>
    <row r="7" spans="2:139" s="7"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7"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I9" s="5">
        <v>1</v>
      </c>
    </row>
    <row r="10" spans="2:139" ht="12.5" x14ac:dyDescent="0.25">
      <c r="B10" s="191"/>
      <c r="C10" s="192"/>
      <c r="D10" s="192"/>
      <c r="E10" s="192"/>
      <c r="F10" s="192"/>
      <c r="G10" s="193"/>
      <c r="I10" s="5">
        <v>2</v>
      </c>
    </row>
    <row r="11" spans="2:139" ht="12.5" x14ac:dyDescent="0.25">
      <c r="B11" s="191"/>
      <c r="C11" s="192"/>
      <c r="D11" s="192"/>
      <c r="E11" s="192"/>
      <c r="F11" s="192"/>
      <c r="G11" s="193"/>
      <c r="H11" s="5" t="s">
        <v>63</v>
      </c>
      <c r="I11" s="5">
        <v>3</v>
      </c>
    </row>
    <row r="12" spans="2:139" ht="13" thickBot="1" x14ac:dyDescent="0.3">
      <c r="B12" s="191"/>
      <c r="C12" s="192"/>
      <c r="D12" s="192"/>
      <c r="E12" s="192"/>
      <c r="F12" s="192"/>
      <c r="G12" s="193"/>
      <c r="H12" s="5" t="s">
        <v>59</v>
      </c>
      <c r="I12" s="5">
        <v>4</v>
      </c>
    </row>
    <row r="13" spans="2:139" ht="13" x14ac:dyDescent="0.25">
      <c r="B13" s="49" t="s">
        <v>64</v>
      </c>
      <c r="C13" s="80"/>
      <c r="D13" s="80"/>
      <c r="E13" s="80"/>
      <c r="F13" s="80"/>
      <c r="G13" s="81"/>
      <c r="I13" s="5">
        <v>5</v>
      </c>
    </row>
    <row r="14" spans="2:139" ht="2.25" customHeight="1" x14ac:dyDescent="0.25">
      <c r="B14" s="90"/>
      <c r="C14" s="5"/>
      <c r="D14" s="83"/>
      <c r="E14" s="83"/>
      <c r="F14" s="184" t="s">
        <v>86</v>
      </c>
      <c r="G14" s="183" t="s">
        <v>66</v>
      </c>
    </row>
    <row r="15" spans="2:139" ht="63.65" customHeight="1" x14ac:dyDescent="0.25">
      <c r="B15" s="91"/>
      <c r="C15" s="5"/>
      <c r="D15" s="50"/>
      <c r="E15" s="50"/>
      <c r="F15" s="184"/>
      <c r="G15" s="183"/>
    </row>
    <row r="16" spans="2:139" ht="3" customHeight="1" thickBot="1" x14ac:dyDescent="0.35">
      <c r="B16" s="92"/>
      <c r="C16" s="84"/>
      <c r="D16" s="16"/>
      <c r="E16" s="16"/>
      <c r="F16" s="51"/>
      <c r="G16" s="52"/>
    </row>
    <row r="17" spans="2:8" ht="84" customHeight="1" thickBot="1" x14ac:dyDescent="0.3">
      <c r="B17" s="93" t="s">
        <v>67</v>
      </c>
      <c r="C17" s="186" t="s">
        <v>87</v>
      </c>
      <c r="D17" s="186"/>
      <c r="E17" s="187"/>
      <c r="F17" s="48"/>
      <c r="G17" s="53"/>
      <c r="H17" s="5" t="e">
        <f>IF($F17=$H$11,50,IF($F17=$H$12,0,error))</f>
        <v>#NAME?</v>
      </c>
    </row>
    <row r="18" spans="2:8" s="5"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5" customFormat="1" ht="120" customHeight="1" thickBot="1" x14ac:dyDescent="0.3">
      <c r="B20" s="94" t="s">
        <v>76</v>
      </c>
      <c r="C20" s="169" t="s">
        <v>90</v>
      </c>
      <c r="D20" s="169"/>
      <c r="E20" s="170"/>
      <c r="F20" s="48"/>
      <c r="G20" s="53"/>
      <c r="H20" s="85"/>
    </row>
    <row r="21" spans="2:8" s="5" customFormat="1" ht="97" customHeight="1" thickBot="1" x14ac:dyDescent="0.3">
      <c r="B21" s="94" t="s">
        <v>91</v>
      </c>
      <c r="C21" s="169" t="s">
        <v>92</v>
      </c>
      <c r="D21" s="169"/>
      <c r="E21" s="170"/>
      <c r="F21" s="48"/>
      <c r="G21" s="53"/>
      <c r="H21" s="85"/>
    </row>
    <row r="22" spans="2:8" s="5" customFormat="1" ht="107.25" customHeight="1" thickBot="1" x14ac:dyDescent="0.3">
      <c r="B22" s="94" t="s">
        <v>93</v>
      </c>
      <c r="C22" s="169" t="s">
        <v>94</v>
      </c>
      <c r="D22" s="169"/>
      <c r="E22" s="170"/>
      <c r="F22" s="48"/>
      <c r="G22" s="53"/>
      <c r="H22" s="85"/>
    </row>
    <row r="23" spans="2:8" s="5" customFormat="1" ht="16" thickBot="1" x14ac:dyDescent="0.4">
      <c r="B23" s="108"/>
      <c r="C23" s="109"/>
      <c r="D23" s="105"/>
      <c r="E23" s="105"/>
      <c r="F23" s="105"/>
      <c r="G23" s="95"/>
    </row>
    <row r="24" spans="2:8" s="5" customFormat="1" ht="12.65" customHeight="1" x14ac:dyDescent="0.25">
      <c r="B24" s="188" t="str">
        <f>"Value concept 2—strategy  ("&amp;'Summary of values'!$C$13&amp;" per cent impact on value)"</f>
        <v>Value concept 2—strategy  (15 per cent impact on value)</v>
      </c>
      <c r="C24" s="189"/>
      <c r="D24" s="189"/>
      <c r="E24" s="189"/>
      <c r="F24" s="189"/>
      <c r="G24" s="190"/>
    </row>
    <row r="25" spans="2:8" s="5" customFormat="1" ht="12.65" customHeight="1" x14ac:dyDescent="0.25">
      <c r="B25" s="191"/>
      <c r="C25" s="192"/>
      <c r="D25" s="192"/>
      <c r="E25" s="192"/>
      <c r="F25" s="192"/>
      <c r="G25" s="193"/>
    </row>
    <row r="26" spans="2:8" s="5" customFormat="1" ht="12.65" customHeight="1" x14ac:dyDescent="0.25">
      <c r="B26" s="191"/>
      <c r="C26" s="192"/>
      <c r="D26" s="192"/>
      <c r="E26" s="192"/>
      <c r="F26" s="192"/>
      <c r="G26" s="193"/>
    </row>
    <row r="27" spans="2:8" s="5" customFormat="1" ht="13" customHeight="1" thickBot="1" x14ac:dyDescent="0.3">
      <c r="B27" s="191"/>
      <c r="C27" s="192"/>
      <c r="D27" s="192"/>
      <c r="E27" s="192"/>
      <c r="F27" s="192"/>
      <c r="G27" s="193"/>
    </row>
    <row r="28" spans="2:8" s="5" customFormat="1" ht="23" x14ac:dyDescent="0.25">
      <c r="B28" s="49" t="s">
        <v>64</v>
      </c>
      <c r="C28" s="110"/>
      <c r="D28" s="110"/>
      <c r="E28" s="110"/>
      <c r="F28" s="110"/>
      <c r="G28" s="111"/>
    </row>
    <row r="29" spans="2:8" s="5" customFormat="1" ht="3.75" customHeight="1" x14ac:dyDescent="0.25">
      <c r="B29" s="90"/>
      <c r="D29" s="83"/>
      <c r="E29" s="83"/>
      <c r="F29" s="184" t="s">
        <v>86</v>
      </c>
      <c r="G29" s="183" t="s">
        <v>66</v>
      </c>
    </row>
    <row r="30" spans="2:8" s="5" customFormat="1" ht="51.65" customHeight="1" thickBot="1" x14ac:dyDescent="0.3">
      <c r="B30" s="91"/>
      <c r="D30" s="50"/>
      <c r="E30" s="50"/>
      <c r="F30" s="194"/>
      <c r="G30" s="195"/>
    </row>
    <row r="31" spans="2:8" s="5" customFormat="1" ht="162" customHeight="1" thickBot="1" x14ac:dyDescent="0.3">
      <c r="B31" s="93" t="s">
        <v>95</v>
      </c>
      <c r="C31" s="186" t="s">
        <v>96</v>
      </c>
      <c r="D31" s="186"/>
      <c r="E31" s="187"/>
      <c r="F31" s="48"/>
      <c r="G31" s="53"/>
    </row>
    <row r="32" spans="2:8" s="5" customFormat="1" ht="95.25" customHeight="1" thickBot="1" x14ac:dyDescent="0.3">
      <c r="B32" s="94" t="s">
        <v>97</v>
      </c>
      <c r="C32" s="169" t="s">
        <v>98</v>
      </c>
      <c r="D32" s="169"/>
      <c r="E32" s="170"/>
      <c r="F32" s="48"/>
      <c r="G32" s="53"/>
    </row>
    <row r="33" spans="2:9" s="5" customFormat="1" ht="16" thickBot="1" x14ac:dyDescent="0.4">
      <c r="B33" s="108"/>
      <c r="C33" s="109"/>
      <c r="D33" s="105"/>
      <c r="E33" s="105"/>
      <c r="F33" s="106"/>
      <c r="G33" s="96"/>
    </row>
    <row r="34" spans="2:9" s="5" customFormat="1" ht="12.65" customHeight="1" x14ac:dyDescent="0.25">
      <c r="B34" s="188" t="str">
        <f>"Value concept 3—alternatives ("&amp;'Summary of values'!C14&amp;" per cent impact on value)"</f>
        <v>Value concept 3—alternatives (15 per cent impact on value)</v>
      </c>
      <c r="C34" s="189"/>
      <c r="D34" s="189"/>
      <c r="E34" s="189"/>
      <c r="F34" s="189"/>
      <c r="G34" s="190"/>
    </row>
    <row r="35" spans="2:9" s="5" customFormat="1" ht="12.65" customHeight="1" x14ac:dyDescent="0.25">
      <c r="B35" s="191"/>
      <c r="C35" s="192"/>
      <c r="D35" s="192"/>
      <c r="E35" s="192"/>
      <c r="F35" s="192"/>
      <c r="G35" s="193"/>
    </row>
    <row r="36" spans="2:9" s="5" customFormat="1" ht="12.65" customHeight="1" x14ac:dyDescent="0.25">
      <c r="B36" s="191"/>
      <c r="C36" s="192"/>
      <c r="D36" s="192"/>
      <c r="E36" s="192"/>
      <c r="F36" s="192"/>
      <c r="G36" s="193"/>
    </row>
    <row r="37" spans="2:9" s="5" customFormat="1" ht="13" customHeight="1" thickBot="1" x14ac:dyDescent="0.3">
      <c r="B37" s="191"/>
      <c r="C37" s="192"/>
      <c r="D37" s="192"/>
      <c r="E37" s="192"/>
      <c r="F37" s="192"/>
      <c r="G37" s="193"/>
    </row>
    <row r="38" spans="2:9" s="5" customFormat="1" ht="17.25" customHeight="1" x14ac:dyDescent="0.25">
      <c r="B38" s="49" t="s">
        <v>64</v>
      </c>
      <c r="C38" s="80"/>
      <c r="D38" s="80"/>
      <c r="E38" s="80"/>
      <c r="F38" s="80"/>
      <c r="G38" s="81"/>
    </row>
    <row r="39" spans="2:9" s="5" customFormat="1" ht="1.5" customHeight="1" x14ac:dyDescent="0.25">
      <c r="B39" s="82"/>
      <c r="C39" s="97"/>
      <c r="D39" s="97"/>
      <c r="E39" s="97"/>
      <c r="F39" s="97"/>
      <c r="G39" s="98"/>
    </row>
    <row r="40" spans="2:9" s="5" customFormat="1" ht="8.25" customHeight="1" x14ac:dyDescent="0.25">
      <c r="B40" s="90"/>
      <c r="D40" s="83"/>
      <c r="E40" s="83"/>
      <c r="F40" s="184" t="s">
        <v>86</v>
      </c>
      <c r="G40" s="183" t="s">
        <v>66</v>
      </c>
    </row>
    <row r="41" spans="2:9" s="5" customFormat="1" ht="46" customHeight="1" thickBot="1" x14ac:dyDescent="0.3">
      <c r="B41" s="91"/>
      <c r="D41" s="50"/>
      <c r="E41" s="50"/>
      <c r="F41" s="194"/>
      <c r="G41" s="195"/>
    </row>
    <row r="42" spans="2:9" s="5" customFormat="1" ht="133.4" customHeight="1" thickBot="1" x14ac:dyDescent="0.3">
      <c r="B42" s="99">
        <v>3</v>
      </c>
      <c r="C42" s="186" t="s">
        <v>99</v>
      </c>
      <c r="D42" s="186"/>
      <c r="E42" s="187"/>
      <c r="F42" s="48"/>
      <c r="G42" s="53"/>
      <c r="I42" s="8"/>
    </row>
    <row r="43" spans="2:9" s="5" customFormat="1" ht="16" thickBot="1" x14ac:dyDescent="0.4">
      <c r="B43" s="108"/>
      <c r="C43" s="109"/>
      <c r="D43" s="105"/>
      <c r="E43" s="105"/>
      <c r="F43" s="106"/>
      <c r="G43" s="96"/>
    </row>
    <row r="44" spans="2:9" s="5" customFormat="1" ht="12.65" customHeight="1" x14ac:dyDescent="0.25">
      <c r="B44" s="188" t="str">
        <f>"Value concept 4—functionality ("&amp;'Summary of values'!$C$15&amp;" per cent impact on value)"</f>
        <v>Value concept 4—functionality (15 per cent impact on value)</v>
      </c>
      <c r="C44" s="189"/>
      <c r="D44" s="189"/>
      <c r="E44" s="189"/>
      <c r="F44" s="189"/>
      <c r="G44" s="190"/>
    </row>
    <row r="45" spans="2:9" s="5" customFormat="1" ht="12.65" customHeight="1" x14ac:dyDescent="0.25">
      <c r="B45" s="191"/>
      <c r="C45" s="192"/>
      <c r="D45" s="192"/>
      <c r="E45" s="192"/>
      <c r="F45" s="192"/>
      <c r="G45" s="193"/>
    </row>
    <row r="46" spans="2:9" s="5" customFormat="1" ht="12.65" customHeight="1" x14ac:dyDescent="0.25">
      <c r="B46" s="191"/>
      <c r="C46" s="192"/>
      <c r="D46" s="192"/>
      <c r="E46" s="192"/>
      <c r="F46" s="192"/>
      <c r="G46" s="193"/>
    </row>
    <row r="47" spans="2:9" s="5" customFormat="1" ht="13" customHeight="1" thickBot="1" x14ac:dyDescent="0.3">
      <c r="B47" s="191"/>
      <c r="C47" s="192"/>
      <c r="D47" s="192"/>
      <c r="E47" s="192"/>
      <c r="F47" s="192"/>
      <c r="G47" s="193"/>
    </row>
    <row r="48" spans="2:9" s="5" customFormat="1" ht="13" x14ac:dyDescent="0.25">
      <c r="B48" s="49" t="s">
        <v>64</v>
      </c>
      <c r="C48" s="80"/>
      <c r="D48" s="80"/>
      <c r="E48" s="80"/>
      <c r="F48" s="80"/>
      <c r="G48" s="81"/>
    </row>
    <row r="49" spans="2:7" s="5" customFormat="1" ht="5.25" customHeight="1" x14ac:dyDescent="0.25">
      <c r="B49" s="90"/>
      <c r="D49" s="83"/>
      <c r="E49" s="83"/>
      <c r="F49" s="184" t="s">
        <v>86</v>
      </c>
      <c r="G49" s="183" t="s">
        <v>66</v>
      </c>
    </row>
    <row r="50" spans="2:7" s="5" customFormat="1" ht="45.75" customHeight="1" thickBot="1" x14ac:dyDescent="0.3">
      <c r="B50" s="91"/>
      <c r="D50" s="50"/>
      <c r="E50" s="50"/>
      <c r="F50" s="194"/>
      <c r="G50" s="195"/>
    </row>
    <row r="51" spans="2:7" s="5" customFormat="1" ht="111.65" customHeight="1" thickBot="1" x14ac:dyDescent="0.3">
      <c r="B51" s="93" t="s">
        <v>100</v>
      </c>
      <c r="C51" s="186" t="s">
        <v>101</v>
      </c>
      <c r="D51" s="186"/>
      <c r="E51" s="187"/>
      <c r="F51" s="48"/>
      <c r="G51" s="53"/>
    </row>
    <row r="52" spans="2:7" s="5" customFormat="1" ht="150" customHeight="1" thickBot="1" x14ac:dyDescent="0.3">
      <c r="B52" s="94" t="s">
        <v>102</v>
      </c>
      <c r="C52" s="186" t="s">
        <v>103</v>
      </c>
      <c r="D52" s="186"/>
      <c r="E52" s="187"/>
      <c r="F52" s="48"/>
      <c r="G52" s="53"/>
    </row>
    <row r="53" spans="2:7" s="5" customFormat="1" ht="112" customHeight="1" thickBot="1" x14ac:dyDescent="0.3">
      <c r="B53" s="94" t="s">
        <v>104</v>
      </c>
      <c r="C53" s="186" t="s">
        <v>105</v>
      </c>
      <c r="D53" s="186"/>
      <c r="E53" s="187"/>
      <c r="F53" s="48"/>
      <c r="G53" s="53"/>
    </row>
    <row r="54" spans="2:7" s="5" customFormat="1" ht="16" thickBot="1" x14ac:dyDescent="0.4">
      <c r="B54" s="108"/>
      <c r="C54" s="109"/>
      <c r="D54" s="105"/>
      <c r="E54" s="105"/>
      <c r="F54" s="106"/>
      <c r="G54" s="95"/>
    </row>
    <row r="55" spans="2:7" s="5" customFormat="1" ht="12.65" customHeight="1" x14ac:dyDescent="0.25">
      <c r="B55" s="188" t="str">
        <f>"Value concept 5—risk ("&amp;'Summary of values'!C16&amp;" per cent impact on value)"</f>
        <v>Value concept 5—risk (10 per cent impact on value)</v>
      </c>
      <c r="C55" s="189"/>
      <c r="D55" s="189"/>
      <c r="E55" s="189"/>
      <c r="F55" s="189"/>
      <c r="G55" s="190"/>
    </row>
    <row r="56" spans="2:7" s="5" customFormat="1" ht="12.65" customHeight="1" x14ac:dyDescent="0.25">
      <c r="B56" s="191"/>
      <c r="C56" s="192"/>
      <c r="D56" s="192"/>
      <c r="E56" s="192"/>
      <c r="F56" s="192"/>
      <c r="G56" s="193"/>
    </row>
    <row r="57" spans="2:7" s="5" customFormat="1" ht="12.65" customHeight="1" x14ac:dyDescent="0.25">
      <c r="B57" s="191"/>
      <c r="C57" s="192"/>
      <c r="D57" s="192"/>
      <c r="E57" s="192"/>
      <c r="F57" s="192"/>
      <c r="G57" s="193"/>
    </row>
    <row r="58" spans="2:7" s="5" customFormat="1" ht="13" customHeight="1" thickBot="1" x14ac:dyDescent="0.3">
      <c r="B58" s="191"/>
      <c r="C58" s="192"/>
      <c r="D58" s="192"/>
      <c r="E58" s="192"/>
      <c r="F58" s="192"/>
      <c r="G58" s="193"/>
    </row>
    <row r="59" spans="2:7" s="5" customFormat="1" ht="13" x14ac:dyDescent="0.25">
      <c r="B59" s="49" t="s">
        <v>64</v>
      </c>
      <c r="C59" s="80"/>
      <c r="D59" s="80"/>
      <c r="E59" s="80"/>
      <c r="F59" s="80"/>
      <c r="G59" s="81"/>
    </row>
    <row r="60" spans="2:7" s="5" customFormat="1" ht="14.25" customHeight="1" x14ac:dyDescent="0.25">
      <c r="B60" s="90"/>
      <c r="D60" s="83"/>
      <c r="E60" s="83"/>
      <c r="F60" s="184" t="s">
        <v>86</v>
      </c>
      <c r="G60" s="183" t="s">
        <v>66</v>
      </c>
    </row>
    <row r="61" spans="2:7" s="5" customFormat="1" ht="53.25" customHeight="1" thickBot="1" x14ac:dyDescent="0.3">
      <c r="B61" s="91"/>
      <c r="D61" s="50"/>
      <c r="E61" s="50"/>
      <c r="F61" s="194"/>
      <c r="G61" s="195"/>
    </row>
    <row r="62" spans="2:7" s="5" customFormat="1" ht="89.15" customHeight="1" thickBot="1" x14ac:dyDescent="0.3">
      <c r="B62" s="93" t="s">
        <v>106</v>
      </c>
      <c r="C62" s="186" t="s">
        <v>107</v>
      </c>
      <c r="D62" s="186"/>
      <c r="E62" s="187"/>
      <c r="F62" s="48"/>
      <c r="G62" s="53"/>
    </row>
    <row r="63" spans="2:7" s="5" customFormat="1" ht="13.5" thickBot="1" x14ac:dyDescent="0.35">
      <c r="B63" s="166" t="s">
        <v>108</v>
      </c>
      <c r="C63" s="167"/>
      <c r="D63" s="167"/>
      <c r="E63" s="167"/>
      <c r="F63" s="167"/>
      <c r="G63" s="168"/>
    </row>
    <row r="64" spans="2:7" s="5" customFormat="1" x14ac:dyDescent="0.3">
      <c r="B64" s="4" t="s">
        <v>109</v>
      </c>
      <c r="C64" s="1"/>
      <c r="D64" s="1"/>
      <c r="E64" s="3"/>
      <c r="F64" s="1"/>
      <c r="G64" s="1"/>
    </row>
    <row r="66" spans="2:7" s="5" customFormat="1" ht="15.5" x14ac:dyDescent="0.25">
      <c r="B66" s="185"/>
      <c r="C66" s="185"/>
      <c r="D66" s="1"/>
      <c r="E66" s="3"/>
      <c r="F66" s="1"/>
      <c r="G66" s="1"/>
    </row>
  </sheetData>
  <sheetProtection sheet="1" objects="1" scenarios="1"/>
  <mergeCells count="32">
    <mergeCell ref="B44:G47"/>
    <mergeCell ref="F49:F50"/>
    <mergeCell ref="G49:G50"/>
    <mergeCell ref="C51:E51"/>
    <mergeCell ref="B24:G27"/>
    <mergeCell ref="F29:F30"/>
    <mergeCell ref="G29:G30"/>
    <mergeCell ref="C31:E31"/>
    <mergeCell ref="C32:E32"/>
    <mergeCell ref="B34:G37"/>
    <mergeCell ref="F40:F41"/>
    <mergeCell ref="G40:G41"/>
    <mergeCell ref="C42:E42"/>
    <mergeCell ref="C18:E18"/>
    <mergeCell ref="C19:E19"/>
    <mergeCell ref="C20:E20"/>
    <mergeCell ref="C21:E21"/>
    <mergeCell ref="C22:E22"/>
    <mergeCell ref="C17:E17"/>
    <mergeCell ref="B2:G5"/>
    <mergeCell ref="B7:G8"/>
    <mergeCell ref="B9:G12"/>
    <mergeCell ref="F14:F15"/>
    <mergeCell ref="G14:G15"/>
    <mergeCell ref="C62:E62"/>
    <mergeCell ref="B63:G63"/>
    <mergeCell ref="B66:C66"/>
    <mergeCell ref="C52:E52"/>
    <mergeCell ref="C53:E53"/>
    <mergeCell ref="B55:G58"/>
    <mergeCell ref="F60:F61"/>
    <mergeCell ref="G60:G61"/>
  </mergeCells>
  <dataValidations count="3">
    <dataValidation type="textLength" allowBlank="1" showInputMessage="1" showErrorMessage="1" sqref="G42:H43 G31:H33 G62:H62 G17:H22 G51:H53" xr:uid="{539076E9-02B4-4824-B37D-11211B60E4E6}">
      <formula1>0</formula1>
      <formula2>999</formula2>
    </dataValidation>
    <dataValidation type="list" allowBlank="1" showInputMessage="1" showErrorMessage="1" errorTitle="Invalid entry?" error="Please hit &quot;Cancel&quot; then select &quot;Yes&quot; or &quot;No&quot; from the drop-down list" sqref="F43 F32:F33 F17" xr:uid="{051D73FA-4BB5-447A-A71D-43B1EF393489}">
      <formula1>"Yes,No"</formula1>
    </dataValidation>
    <dataValidation type="list" allowBlank="1" showInputMessage="1" showErrorMessage="1" errorTitle="Invalid entry?" error="Please hit &quot;Cancel&quot; then select &quot;Yes&quot; or &quot;No&quot; from the drop-down list" sqref="F31 F42 F62 F18:F22 F51:F53" xr:uid="{225B28A7-E822-41A5-A64A-FB492F34C819}">
      <formula1>"1,2,3,4,5"</formula1>
    </dataValidation>
  </dataValidations>
  <pageMargins left="0.7" right="0.7" top="0.75" bottom="0.75" header="0.3" footer="0.3"/>
  <pageSetup paperSize="9" scale="10"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F3EEE-3A95-4E6E-AC7B-B02AEA97181C}">
  <sheetPr codeName="Sheet17">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31</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6494D4DC-D1D4-4513-BE07-13FD67694EA6}">
      <formula1>"1,2,3,4,5"</formula1>
    </dataValidation>
    <dataValidation type="list" allowBlank="1" showInputMessage="1" showErrorMessage="1" errorTitle="Invalid entry?" error="Please hit &quot;Cancel&quot; then select &quot;Yes&quot; or &quot;No&quot; from the drop-down list" sqref="F43 F32:F33 F17" xr:uid="{920CAB4F-7CCB-431A-B79F-A3E798C3EB5B}">
      <formula1>"Yes,No"</formula1>
    </dataValidation>
    <dataValidation type="textLength" allowBlank="1" showInputMessage="1" showErrorMessage="1" sqref="G42:H43 G31:H33 G62:H62 G17:H22 G51:H53" xr:uid="{20B5CED4-BB00-41D5-9702-F1542BFDD756}">
      <formula1>0</formula1>
      <formula2>999</formula2>
    </dataValidation>
  </dataValidations>
  <pageMargins left="0.7" right="0.7" top="0.75" bottom="0.75" header="0.3" footer="0.3"/>
  <pageSetup paperSize="9" scale="10"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E9D59-7374-4D1B-8C9A-0A65E3D2D868}">
  <sheetPr codeName="Sheet18">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32</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2DF0B8A6-5E11-496C-A8CB-B04AFD70A025}">
      <formula1>0</formula1>
      <formula2>999</formula2>
    </dataValidation>
    <dataValidation type="list" allowBlank="1" showInputMessage="1" showErrorMessage="1" errorTitle="Invalid entry?" error="Please hit &quot;Cancel&quot; then select &quot;Yes&quot; or &quot;No&quot; from the drop-down list" sqref="F43 F32:F33 F17" xr:uid="{7CDD3A8B-304D-4FF8-A31D-2E9BA8C185C6}">
      <formula1>"Yes,No"</formula1>
    </dataValidation>
    <dataValidation type="list" allowBlank="1" showInputMessage="1" showErrorMessage="1" errorTitle="Invalid entry?" error="Please hit &quot;Cancel&quot; then select &quot;Yes&quot; or &quot;No&quot; from the drop-down list" sqref="F31 F42 F62 F18:F22 F51:F53" xr:uid="{4CA03E98-3FE8-41C4-85D2-BE385FDC424D}">
      <formula1>"1,2,3,4,5"</formula1>
    </dataValidation>
  </dataValidations>
  <pageMargins left="0.7" right="0.7" top="0.75" bottom="0.75" header="0.3" footer="0.3"/>
  <pageSetup paperSize="9" scale="10"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C0C81-0D69-4C5E-A020-DA96499A8440}">
  <sheetPr codeName="Sheet19">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33</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D5A21D83-49F4-47D9-B52B-C05E3083164F}">
      <formula1>0</formula1>
      <formula2>999</formula2>
    </dataValidation>
    <dataValidation type="list" allowBlank="1" showInputMessage="1" showErrorMessage="1" errorTitle="Invalid entry?" error="Please hit &quot;Cancel&quot; then select &quot;Yes&quot; or &quot;No&quot; from the drop-down list" sqref="F43 F32:F33 F17" xr:uid="{D40399BF-9E65-4E5A-AE4C-9225F41EE69F}">
      <formula1>"Yes,No"</formula1>
    </dataValidation>
    <dataValidation type="list" allowBlank="1" showInputMessage="1" showErrorMessage="1" errorTitle="Invalid entry?" error="Please hit &quot;Cancel&quot; then select &quot;Yes&quot; or &quot;No&quot; from the drop-down list" sqref="F31 F42 F62 F18:F22 F51:F53" xr:uid="{5536B5B9-6C4D-4377-A91C-9D1EC18D4CEA}">
      <formula1>"1,2,3,4,5"</formula1>
    </dataValidation>
  </dataValidations>
  <pageMargins left="0.7" right="0.7" top="0.75" bottom="0.75" header="0.3" footer="0.3"/>
  <pageSetup paperSize="9" scale="1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04BFF-A2CC-4EF8-B30A-02DACC193861}">
  <sheetPr codeName="Sheet2"/>
  <dimension ref="A1:BA141"/>
  <sheetViews>
    <sheetView showGridLines="0" showRowColHeaders="0" zoomScaleNormal="100" workbookViewId="0">
      <selection activeCell="B4" sqref="B4"/>
    </sheetView>
  </sheetViews>
  <sheetFormatPr defaultRowHeight="14.5" x14ac:dyDescent="0.35"/>
  <cols>
    <col min="1" max="1" width="1.7265625" style="13" customWidth="1"/>
    <col min="2" max="2" width="173.54296875" customWidth="1"/>
    <col min="3" max="53" width="8.7265625" style="13"/>
  </cols>
  <sheetData>
    <row r="1" spans="1:2" ht="10" customHeight="1" x14ac:dyDescent="0.35"/>
    <row r="2" spans="1:2" ht="57" customHeight="1" x14ac:dyDescent="0.35">
      <c r="B2" s="32" t="s">
        <v>3</v>
      </c>
    </row>
    <row r="3" spans="1:2" customFormat="1" ht="4.5" customHeight="1" x14ac:dyDescent="0.35">
      <c r="A3" s="13"/>
      <c r="B3" s="42"/>
    </row>
    <row r="4" spans="1:2" ht="280.39999999999998" customHeight="1" x14ac:dyDescent="0.35">
      <c r="B4" s="41" t="s">
        <v>4</v>
      </c>
    </row>
    <row r="5" spans="1:2" s="13" customFormat="1" x14ac:dyDescent="0.35"/>
    <row r="6" spans="1:2" s="13" customFormat="1" x14ac:dyDescent="0.35"/>
    <row r="7" spans="1:2" s="13" customFormat="1" x14ac:dyDescent="0.35"/>
    <row r="8" spans="1:2" s="13" customFormat="1" x14ac:dyDescent="0.35">
      <c r="B8" s="19"/>
    </row>
    <row r="9" spans="1:2" s="13" customFormat="1" x14ac:dyDescent="0.35"/>
    <row r="10" spans="1:2" s="13" customFormat="1" x14ac:dyDescent="0.35"/>
    <row r="11" spans="1:2" s="13" customFormat="1" x14ac:dyDescent="0.35"/>
    <row r="12" spans="1:2" s="13" customFormat="1" x14ac:dyDescent="0.35"/>
    <row r="13" spans="1:2" s="13" customFormat="1" x14ac:dyDescent="0.35"/>
    <row r="14" spans="1:2" s="13" customFormat="1" x14ac:dyDescent="0.35"/>
    <row r="15" spans="1:2" s="13" customFormat="1" x14ac:dyDescent="0.35"/>
    <row r="16" spans="1:2" s="13" customFormat="1" x14ac:dyDescent="0.35"/>
    <row r="17" s="13" customFormat="1" x14ac:dyDescent="0.35"/>
    <row r="18" s="13" customFormat="1" x14ac:dyDescent="0.35"/>
    <row r="19" s="13" customFormat="1" x14ac:dyDescent="0.35"/>
    <row r="20" s="13" customFormat="1" x14ac:dyDescent="0.35"/>
    <row r="21" s="13" customFormat="1" x14ac:dyDescent="0.35"/>
    <row r="22" s="13" customFormat="1" x14ac:dyDescent="0.35"/>
    <row r="23" s="13" customFormat="1" x14ac:dyDescent="0.35"/>
    <row r="24" s="13" customFormat="1" x14ac:dyDescent="0.35"/>
    <row r="25" s="13" customFormat="1" x14ac:dyDescent="0.35"/>
    <row r="26" s="13" customFormat="1" x14ac:dyDescent="0.35"/>
    <row r="27" s="13" customFormat="1" x14ac:dyDescent="0.35"/>
    <row r="28" s="13" customFormat="1" x14ac:dyDescent="0.35"/>
    <row r="29" s="13" customFormat="1" x14ac:dyDescent="0.35"/>
    <row r="30" s="13" customFormat="1" x14ac:dyDescent="0.35"/>
    <row r="31" s="13" customFormat="1" x14ac:dyDescent="0.35"/>
    <row r="32"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sheetData>
  <sheetProtection sheet="1" objects="1" scenarios="1"/>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22367-F43A-43AB-971A-9580C5448ADE}">
  <sheetPr codeName="Sheet20">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34</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EF827D48-F7A2-4C99-87E0-BD590A22746C}">
      <formula1>0</formula1>
      <formula2>999</formula2>
    </dataValidation>
    <dataValidation type="list" allowBlank="1" showInputMessage="1" showErrorMessage="1" errorTitle="Invalid entry?" error="Please hit &quot;Cancel&quot; then select &quot;Yes&quot; or &quot;No&quot; from the drop-down list" sqref="F43 F32:F33 F17" xr:uid="{4726C07C-1932-4033-9A68-2F616B67B11A}">
      <formula1>"Yes,No"</formula1>
    </dataValidation>
    <dataValidation type="list" allowBlank="1" showInputMessage="1" showErrorMessage="1" errorTitle="Invalid entry?" error="Please hit &quot;Cancel&quot; then select &quot;Yes&quot; or &quot;No&quot; from the drop-down list" sqref="F31 F42 F62 F18:F22 F51:F53" xr:uid="{7C598F28-57CF-48E1-9005-FCB6C6662034}">
      <formula1>"1,2,3,4,5"</formula1>
    </dataValidation>
  </dataValidations>
  <pageMargins left="0.7" right="0.7" top="0.75" bottom="0.75" header="0.3" footer="0.3"/>
  <pageSetup paperSize="9" scale="10"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88502-E448-42B0-BE77-14897A829FF8}">
  <sheetPr codeName="Sheet21">
    <pageSetUpPr fitToPage="1"/>
  </sheetPr>
  <dimension ref="B1:EI66"/>
  <sheetViews>
    <sheetView showGridLines="0" showRowColHeaders="0" zoomScale="69"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35</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6E0DD90A-3E37-410D-A708-3BE2F766897B}">
      <formula1>0</formula1>
      <formula2>999</formula2>
    </dataValidation>
    <dataValidation type="list" allowBlank="1" showInputMessage="1" showErrorMessage="1" errorTitle="Invalid entry?" error="Please hit &quot;Cancel&quot; then select &quot;Yes&quot; or &quot;No&quot; from the drop-down list" sqref="F43 F32:F33 F17" xr:uid="{B16F70B8-F940-4C8B-892B-89B65A4545AA}">
      <formula1>"Yes,No"</formula1>
    </dataValidation>
    <dataValidation type="list" allowBlank="1" showInputMessage="1" showErrorMessage="1" errorTitle="Invalid entry?" error="Please hit &quot;Cancel&quot; then select &quot;Yes&quot; or &quot;No&quot; from the drop-down list" sqref="F31 F42 F62 F18:F22 F51:F53" xr:uid="{0B6B3021-5E01-45A4-BB21-A15B35C3BD0C}">
      <formula1>"1,2,3,4,5"</formula1>
    </dataValidation>
  </dataValidations>
  <pageMargins left="0.7" right="0.7" top="0.75" bottom="0.75" header="0.3" footer="0.3"/>
  <pageSetup paperSize="9" scale="10"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C8AC8-FF23-4C4E-84BF-C66FCD1BDDF5}">
  <sheetPr codeName="Sheet22">
    <pageSetUpPr fitToPage="1"/>
  </sheetPr>
  <dimension ref="B1:EI66"/>
  <sheetViews>
    <sheetView showGridLines="0" showRowColHeaders="0" zoomScale="61"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36</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08FA19FD-8536-41DE-AD0C-2532195CCCB6}">
      <formula1>0</formula1>
      <formula2>999</formula2>
    </dataValidation>
    <dataValidation type="list" allowBlank="1" showInputMessage="1" showErrorMessage="1" errorTitle="Invalid entry?" error="Please hit &quot;Cancel&quot; then select &quot;Yes&quot; or &quot;No&quot; from the drop-down list" sqref="F43 F32:F33 F17" xr:uid="{BD698B82-3486-4A41-BABB-549F878E6401}">
      <formula1>"Yes,No"</formula1>
    </dataValidation>
    <dataValidation type="list" allowBlank="1" showInputMessage="1" showErrorMessage="1" errorTitle="Invalid entry?" error="Please hit &quot;Cancel&quot; then select &quot;Yes&quot; or &quot;No&quot; from the drop-down list" sqref="F31 F42 F62 F18:F22 F51:F53" xr:uid="{33C365F6-5C9A-4391-AD59-0E1871B1E008}">
      <formula1>"1,2,3,4,5"</formula1>
    </dataValidation>
  </dataValidations>
  <pageMargins left="0.7" right="0.7" top="0.75" bottom="0.75" header="0.3" footer="0.3"/>
  <pageSetup paperSize="9" scale="10"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DE128-30F0-43A5-8458-1BE247CFD74E}">
  <sheetPr codeName="Sheet23">
    <pageSetUpPr fitToPage="1"/>
  </sheetPr>
  <dimension ref="B1:EI66"/>
  <sheetViews>
    <sheetView showGridLines="0" showRowColHeaders="0" zoomScale="68"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37</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8BB60FEC-B5EA-45FB-820E-3059BDEDD76B}">
      <formula1>"1,2,3,4,5"</formula1>
    </dataValidation>
    <dataValidation type="list" allowBlank="1" showInputMessage="1" showErrorMessage="1" errorTitle="Invalid entry?" error="Please hit &quot;Cancel&quot; then select &quot;Yes&quot; or &quot;No&quot; from the drop-down list" sqref="F43 F32:F33 F17" xr:uid="{CB7FB6DC-7BA0-4E97-A53D-1225DE6FEBEA}">
      <formula1>"Yes,No"</formula1>
    </dataValidation>
    <dataValidation type="textLength" allowBlank="1" showInputMessage="1" showErrorMessage="1" sqref="G42:H43 G31:H33 G62:H62 G17:H22 G51:H53" xr:uid="{48A1C399-9A51-49EC-A336-C30225D4FA10}">
      <formula1>0</formula1>
      <formula2>999</formula2>
    </dataValidation>
  </dataValidations>
  <pageMargins left="0.7" right="0.7" top="0.75" bottom="0.75" header="0.3" footer="0.3"/>
  <pageSetup paperSize="9" scale="10"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C66AF-524F-4F6B-B0B4-473FA5D71146}">
  <sheetPr codeName="Sheet24">
    <pageSetUpPr fitToPage="1"/>
  </sheetPr>
  <dimension ref="B1:EI66"/>
  <sheetViews>
    <sheetView showGridLines="0" showRowColHeaders="0" zoomScale="58" zoomScaleNormal="100" workbookViewId="0">
      <selection activeCell="J20" sqref="J20"/>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38</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B0AA8653-3071-43A9-96E7-75A77225BD76}">
      <formula1>"1,2,3,4,5"</formula1>
    </dataValidation>
    <dataValidation type="list" allowBlank="1" showInputMessage="1" showErrorMessage="1" errorTitle="Invalid entry?" error="Please hit &quot;Cancel&quot; then select &quot;Yes&quot; or &quot;No&quot; from the drop-down list" sqref="F43 F32:F33 F17" xr:uid="{612A3EEC-CD92-4147-827E-1A720E81D014}">
      <formula1>"Yes,No"</formula1>
    </dataValidation>
    <dataValidation type="textLength" allowBlank="1" showInputMessage="1" showErrorMessage="1" sqref="G42:H43 G31:H33 G62:H62 G17:H22 G51:H53" xr:uid="{FE331D40-2CE7-49D1-B4A3-D6FB2321EF99}">
      <formula1>0</formula1>
      <formula2>999</formula2>
    </dataValidation>
  </dataValidations>
  <pageMargins left="0.7" right="0.7" top="0.75" bottom="0.75" header="0.3" footer="0.3"/>
  <pageSetup paperSize="9" scale="10"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59594-09CD-4E0A-8692-DE9AD1EEC87E}">
  <sheetPr codeName="Sheet25">
    <pageSetUpPr fitToPage="1"/>
  </sheetPr>
  <dimension ref="B1:EI66"/>
  <sheetViews>
    <sheetView showGridLines="0" showRowColHeaders="0" zoomScale="45"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39</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F677025E-ACBC-45B7-8C08-6A6BFEF0470C}">
      <formula1>"1,2,3,4,5"</formula1>
    </dataValidation>
    <dataValidation type="list" allowBlank="1" showInputMessage="1" showErrorMessage="1" errorTitle="Invalid entry?" error="Please hit &quot;Cancel&quot; then select &quot;Yes&quot; or &quot;No&quot; from the drop-down list" sqref="F43 F32:F33 F17" xr:uid="{2CFB65AB-BD1F-445A-B0D9-78907332B56B}">
      <formula1>"Yes,No"</formula1>
    </dataValidation>
    <dataValidation type="textLength" allowBlank="1" showInputMessage="1" showErrorMessage="1" sqref="G42:H43 G31:H33 G62:H62 G17:H22 G51:H53" xr:uid="{06CF56B8-B002-4A83-AB4F-8FC3BF986CFE}">
      <formula1>0</formula1>
      <formula2>999</formula2>
    </dataValidation>
  </dataValidations>
  <pageMargins left="0.7" right="0.7" top="0.75" bottom="0.75" header="0.3" footer="0.3"/>
  <pageSetup paperSize="9" scale="1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90F85-1AC2-48B2-96E5-65E646437A46}">
  <sheetPr codeName="Sheet3"/>
  <dimension ref="B1:U58"/>
  <sheetViews>
    <sheetView showGridLines="0" showRowColHeaders="0" zoomScale="70" zoomScaleNormal="70" workbookViewId="0">
      <selection activeCell="M1" sqref="M1"/>
    </sheetView>
  </sheetViews>
  <sheetFormatPr defaultColWidth="8.7265625" defaultRowHeight="14.5" x14ac:dyDescent="0.35"/>
  <cols>
    <col min="1" max="1" width="1.7265625" style="13" customWidth="1"/>
    <col min="2" max="16384" width="8.7265625" style="13"/>
  </cols>
  <sheetData>
    <row r="1" spans="2:21" ht="10" customHeight="1" x14ac:dyDescent="0.35"/>
    <row r="2" spans="2:21" ht="57" customHeight="1" x14ac:dyDescent="0.35">
      <c r="B2" s="33"/>
      <c r="C2" s="33"/>
      <c r="D2" s="33"/>
      <c r="E2" s="33"/>
      <c r="F2" s="33"/>
      <c r="G2" s="33"/>
      <c r="H2" s="33"/>
      <c r="I2" s="33"/>
      <c r="J2" s="33"/>
      <c r="K2" s="33"/>
      <c r="L2" s="33"/>
      <c r="M2" s="33"/>
      <c r="N2" s="33"/>
      <c r="O2" s="33"/>
      <c r="P2" s="33"/>
      <c r="Q2" s="33"/>
      <c r="R2" s="33"/>
      <c r="S2" s="33"/>
      <c r="T2" s="33"/>
      <c r="U2" s="33"/>
    </row>
    <row r="39" spans="2:21" ht="57" customHeight="1" x14ac:dyDescent="0.35">
      <c r="B39" s="146" t="s">
        <v>5</v>
      </c>
      <c r="C39" s="147"/>
      <c r="D39" s="147"/>
      <c r="E39" s="147"/>
      <c r="F39" s="147"/>
      <c r="G39" s="147"/>
      <c r="H39" s="147"/>
      <c r="I39" s="147"/>
      <c r="J39" s="147"/>
      <c r="K39" s="147"/>
      <c r="L39" s="147"/>
      <c r="M39" s="147"/>
      <c r="N39" s="147"/>
      <c r="O39" s="147"/>
      <c r="P39" s="147"/>
      <c r="Q39" s="147"/>
      <c r="R39" s="147"/>
      <c r="S39" s="147"/>
      <c r="T39" s="147"/>
      <c r="U39" s="148"/>
    </row>
    <row r="40" spans="2:21" ht="5.25" customHeight="1" x14ac:dyDescent="0.35">
      <c r="B40" s="38"/>
      <c r="C40" s="39"/>
      <c r="D40" s="39"/>
      <c r="E40" s="39"/>
      <c r="F40" s="39"/>
      <c r="G40" s="39"/>
      <c r="H40" s="39"/>
      <c r="I40" s="39"/>
      <c r="J40" s="39"/>
      <c r="K40" s="39"/>
      <c r="L40" s="39"/>
      <c r="M40" s="39"/>
      <c r="N40" s="39"/>
      <c r="O40" s="39"/>
      <c r="P40" s="39"/>
      <c r="Q40" s="39"/>
      <c r="R40" s="39"/>
      <c r="S40" s="39"/>
      <c r="T40" s="39"/>
      <c r="U40" s="40"/>
    </row>
    <row r="41" spans="2:21" s="21" customFormat="1" ht="12.5" x14ac:dyDescent="0.25">
      <c r="B41" s="22" t="s">
        <v>6</v>
      </c>
      <c r="C41" s="23"/>
      <c r="D41" s="23"/>
      <c r="E41" s="23"/>
      <c r="F41" s="23"/>
      <c r="G41" s="23"/>
      <c r="H41" s="23"/>
      <c r="I41" s="23"/>
      <c r="J41" s="23"/>
      <c r="K41" s="23"/>
      <c r="L41" s="23"/>
      <c r="M41" s="23"/>
      <c r="N41" s="23"/>
      <c r="O41" s="23"/>
      <c r="P41" s="23"/>
      <c r="Q41" s="23"/>
      <c r="R41" s="23"/>
      <c r="S41" s="23"/>
      <c r="T41" s="23"/>
      <c r="U41" s="24"/>
    </row>
    <row r="42" spans="2:21" s="21" customFormat="1" ht="12.5" x14ac:dyDescent="0.25">
      <c r="B42" s="22"/>
      <c r="C42" s="23"/>
      <c r="D42" s="23"/>
      <c r="E42" s="23"/>
      <c r="F42" s="23"/>
      <c r="G42" s="23"/>
      <c r="H42" s="23"/>
      <c r="I42" s="23"/>
      <c r="J42" s="23"/>
      <c r="K42" s="23"/>
      <c r="L42" s="23"/>
      <c r="M42" s="23"/>
      <c r="N42" s="23"/>
      <c r="O42" s="23"/>
      <c r="P42" s="23"/>
      <c r="Q42" s="23"/>
      <c r="R42" s="23"/>
      <c r="S42" s="23"/>
      <c r="T42" s="23"/>
      <c r="U42" s="24"/>
    </row>
    <row r="43" spans="2:21" s="21" customFormat="1" ht="12.5" x14ac:dyDescent="0.25">
      <c r="B43" s="22" t="s">
        <v>7</v>
      </c>
      <c r="C43" s="23"/>
      <c r="D43" s="23"/>
      <c r="E43" s="23"/>
      <c r="F43" s="23"/>
      <c r="G43" s="23"/>
      <c r="H43" s="23"/>
      <c r="I43" s="23"/>
      <c r="J43" s="23"/>
      <c r="K43" s="23"/>
      <c r="L43" s="23"/>
      <c r="M43" s="23"/>
      <c r="N43" s="23"/>
      <c r="O43" s="23"/>
      <c r="P43" s="23"/>
      <c r="Q43" s="23"/>
      <c r="R43" s="23"/>
      <c r="S43" s="23"/>
      <c r="T43" s="23"/>
      <c r="U43" s="24"/>
    </row>
    <row r="44" spans="2:21" s="21" customFormat="1" ht="12.5" x14ac:dyDescent="0.25">
      <c r="B44" s="22"/>
      <c r="C44" s="23"/>
      <c r="D44" s="23"/>
      <c r="E44" s="23"/>
      <c r="F44" s="23"/>
      <c r="G44" s="23"/>
      <c r="H44" s="23"/>
      <c r="I44" s="23"/>
      <c r="J44" s="23"/>
      <c r="K44" s="23"/>
      <c r="L44" s="23"/>
      <c r="M44" s="23"/>
      <c r="N44" s="23"/>
      <c r="O44" s="23"/>
      <c r="P44" s="23"/>
      <c r="Q44" s="23"/>
      <c r="R44" s="23"/>
      <c r="S44" s="23"/>
      <c r="T44" s="23"/>
      <c r="U44" s="24"/>
    </row>
    <row r="45" spans="2:21" s="37" customFormat="1" ht="12.5" x14ac:dyDescent="0.25">
      <c r="B45" s="34" t="s">
        <v>8</v>
      </c>
      <c r="C45" s="35"/>
      <c r="D45" s="35"/>
      <c r="E45" s="35"/>
      <c r="F45" s="35"/>
      <c r="G45" s="35"/>
      <c r="H45" s="35"/>
      <c r="I45" s="35"/>
      <c r="J45" s="35"/>
      <c r="K45" s="35"/>
      <c r="L45" s="35"/>
      <c r="M45" s="35"/>
      <c r="N45" s="35"/>
      <c r="O45" s="35"/>
      <c r="P45" s="35"/>
      <c r="Q45" s="35"/>
      <c r="R45" s="35"/>
      <c r="S45" s="35"/>
      <c r="T45" s="35"/>
      <c r="U45" s="36"/>
    </row>
    <row r="46" spans="2:21" s="37" customFormat="1" ht="12.5" x14ac:dyDescent="0.25">
      <c r="B46" s="34"/>
      <c r="C46" s="35"/>
      <c r="D46" s="35"/>
      <c r="E46" s="35"/>
      <c r="F46" s="35"/>
      <c r="G46" s="35"/>
      <c r="H46" s="35"/>
      <c r="I46" s="35"/>
      <c r="J46" s="35"/>
      <c r="K46" s="35"/>
      <c r="L46" s="35"/>
      <c r="M46" s="35"/>
      <c r="N46" s="35"/>
      <c r="O46" s="35"/>
      <c r="P46" s="35"/>
      <c r="Q46" s="35"/>
      <c r="R46" s="35"/>
      <c r="S46" s="35"/>
      <c r="T46" s="35"/>
      <c r="U46" s="36"/>
    </row>
    <row r="47" spans="2:21" s="37" customFormat="1" ht="12.5" x14ac:dyDescent="0.25">
      <c r="B47" s="34" t="s">
        <v>9</v>
      </c>
      <c r="C47" s="35"/>
      <c r="D47" s="35"/>
      <c r="E47" s="35"/>
      <c r="F47" s="35"/>
      <c r="G47" s="35"/>
      <c r="H47" s="35"/>
      <c r="I47" s="35"/>
      <c r="J47" s="35"/>
      <c r="K47" s="35"/>
      <c r="L47" s="35"/>
      <c r="M47" s="35"/>
      <c r="N47" s="35"/>
      <c r="O47" s="35"/>
      <c r="P47" s="35"/>
      <c r="Q47" s="35"/>
      <c r="R47" s="35"/>
      <c r="S47" s="35"/>
      <c r="T47" s="35"/>
      <c r="U47" s="36"/>
    </row>
    <row r="48" spans="2:21" s="37" customFormat="1" ht="12.5" x14ac:dyDescent="0.25">
      <c r="B48" s="34"/>
      <c r="C48" s="35"/>
      <c r="D48" s="35"/>
      <c r="E48" s="35"/>
      <c r="F48" s="35"/>
      <c r="G48" s="35"/>
      <c r="H48" s="35"/>
      <c r="I48" s="35"/>
      <c r="J48" s="35"/>
      <c r="K48" s="35"/>
      <c r="L48" s="35"/>
      <c r="M48" s="35"/>
      <c r="N48" s="35"/>
      <c r="O48" s="35"/>
      <c r="P48" s="35"/>
      <c r="Q48" s="35"/>
      <c r="R48" s="35"/>
      <c r="S48" s="35"/>
      <c r="T48" s="35"/>
      <c r="U48" s="36"/>
    </row>
    <row r="49" spans="2:21" s="37" customFormat="1" ht="12.5" x14ac:dyDescent="0.25">
      <c r="B49" s="34" t="s">
        <v>10</v>
      </c>
      <c r="C49" s="35"/>
      <c r="D49" s="35"/>
      <c r="E49" s="35"/>
      <c r="F49" s="35"/>
      <c r="G49" s="35"/>
      <c r="H49" s="35"/>
      <c r="I49" s="35"/>
      <c r="J49" s="35"/>
      <c r="K49" s="35"/>
      <c r="L49" s="35"/>
      <c r="M49" s="35"/>
      <c r="N49" s="35"/>
      <c r="O49" s="35"/>
      <c r="P49" s="35"/>
      <c r="Q49" s="35"/>
      <c r="R49" s="35"/>
      <c r="S49" s="35"/>
      <c r="T49" s="35"/>
      <c r="U49" s="36"/>
    </row>
    <row r="50" spans="2:21" s="37" customFormat="1" ht="12.5" x14ac:dyDescent="0.25">
      <c r="B50" s="34"/>
      <c r="C50" s="35"/>
      <c r="D50" s="35"/>
      <c r="E50" s="35"/>
      <c r="F50" s="35"/>
      <c r="G50" s="35"/>
      <c r="H50" s="35"/>
      <c r="I50" s="35"/>
      <c r="J50" s="35"/>
      <c r="K50" s="35"/>
      <c r="L50" s="35"/>
      <c r="M50" s="35"/>
      <c r="N50" s="35"/>
      <c r="O50" s="35"/>
      <c r="P50" s="35"/>
      <c r="Q50" s="35"/>
      <c r="R50" s="35"/>
      <c r="S50" s="35"/>
      <c r="T50" s="35"/>
      <c r="U50" s="36"/>
    </row>
    <row r="51" spans="2:21" s="37" customFormat="1" ht="12.5" x14ac:dyDescent="0.25">
      <c r="B51" s="34" t="s">
        <v>11</v>
      </c>
      <c r="C51" s="35"/>
      <c r="D51" s="35"/>
      <c r="E51" s="35"/>
      <c r="F51" s="35"/>
      <c r="G51" s="35"/>
      <c r="H51" s="35"/>
      <c r="I51" s="35"/>
      <c r="J51" s="35"/>
      <c r="K51" s="35"/>
      <c r="L51" s="35"/>
      <c r="M51" s="35"/>
      <c r="N51" s="35"/>
      <c r="O51" s="35"/>
      <c r="P51" s="35"/>
      <c r="Q51" s="35"/>
      <c r="R51" s="35"/>
      <c r="S51" s="35"/>
      <c r="T51" s="35"/>
      <c r="U51" s="36"/>
    </row>
    <row r="52" spans="2:21" s="21" customFormat="1" ht="12.5" x14ac:dyDescent="0.25">
      <c r="B52" s="22"/>
      <c r="C52" s="23"/>
      <c r="D52" s="23"/>
      <c r="E52" s="23"/>
      <c r="F52" s="23"/>
      <c r="G52" s="23"/>
      <c r="H52" s="23"/>
      <c r="I52" s="23"/>
      <c r="J52" s="23"/>
      <c r="K52" s="23"/>
      <c r="L52" s="23"/>
      <c r="M52" s="23"/>
      <c r="N52" s="23"/>
      <c r="O52" s="23"/>
      <c r="P52" s="23"/>
      <c r="Q52" s="23"/>
      <c r="R52" s="23"/>
      <c r="S52" s="23"/>
      <c r="T52" s="23"/>
      <c r="U52" s="24"/>
    </row>
    <row r="53" spans="2:21" s="21" customFormat="1" ht="36" customHeight="1" x14ac:dyDescent="0.25">
      <c r="B53" s="149" t="s">
        <v>12</v>
      </c>
      <c r="C53" s="150"/>
      <c r="D53" s="150"/>
      <c r="E53" s="150"/>
      <c r="F53" s="150"/>
      <c r="G53" s="150"/>
      <c r="H53" s="150"/>
      <c r="I53" s="150"/>
      <c r="J53" s="150"/>
      <c r="K53" s="150"/>
      <c r="L53" s="150"/>
      <c r="M53" s="150"/>
      <c r="N53" s="150"/>
      <c r="O53" s="150"/>
      <c r="P53" s="150"/>
      <c r="Q53" s="150"/>
      <c r="R53" s="150"/>
      <c r="S53" s="150"/>
      <c r="T53" s="150"/>
      <c r="U53" s="151"/>
    </row>
    <row r="54" spans="2:21" s="21" customFormat="1" ht="12.5" x14ac:dyDescent="0.25">
      <c r="B54" s="22"/>
      <c r="C54" s="23"/>
      <c r="D54" s="23"/>
      <c r="E54" s="23"/>
      <c r="F54" s="23"/>
      <c r="G54" s="23"/>
      <c r="H54" s="23"/>
      <c r="I54" s="23"/>
      <c r="J54" s="23"/>
      <c r="K54" s="23"/>
      <c r="L54" s="23"/>
      <c r="M54" s="23"/>
      <c r="N54" s="23"/>
      <c r="O54" s="23"/>
      <c r="P54" s="23"/>
      <c r="Q54" s="23"/>
      <c r="R54" s="23"/>
      <c r="S54" s="23"/>
      <c r="T54" s="23"/>
      <c r="U54" s="24"/>
    </row>
    <row r="55" spans="2:21" s="21" customFormat="1" ht="12.5" x14ac:dyDescent="0.25">
      <c r="B55" s="22" t="s">
        <v>13</v>
      </c>
      <c r="C55" s="23"/>
      <c r="D55" s="23"/>
      <c r="E55" s="23"/>
      <c r="F55" s="23"/>
      <c r="G55" s="23"/>
      <c r="H55" s="23"/>
      <c r="I55" s="23"/>
      <c r="J55" s="23"/>
      <c r="K55" s="23"/>
      <c r="L55" s="23"/>
      <c r="M55" s="23"/>
      <c r="N55" s="23"/>
      <c r="O55" s="23"/>
      <c r="P55" s="23"/>
      <c r="Q55" s="23"/>
      <c r="R55" s="23"/>
      <c r="S55" s="23"/>
      <c r="T55" s="23"/>
      <c r="U55" s="24"/>
    </row>
    <row r="56" spans="2:21" s="21" customFormat="1" ht="12.5" x14ac:dyDescent="0.25">
      <c r="B56" s="25"/>
      <c r="C56" s="26"/>
      <c r="D56" s="26"/>
      <c r="E56" s="26"/>
      <c r="F56" s="26"/>
      <c r="G56" s="26"/>
      <c r="H56" s="26"/>
      <c r="I56" s="26"/>
      <c r="J56" s="26"/>
      <c r="K56" s="26"/>
      <c r="L56" s="26"/>
      <c r="M56" s="26"/>
      <c r="N56" s="26"/>
      <c r="O56" s="26"/>
      <c r="P56" s="26"/>
      <c r="Q56" s="26"/>
      <c r="R56" s="26"/>
      <c r="S56" s="26"/>
      <c r="T56" s="26"/>
      <c r="U56" s="27"/>
    </row>
    <row r="58" spans="2:21" x14ac:dyDescent="0.35">
      <c r="B58" s="13" t="s">
        <v>14</v>
      </c>
    </row>
  </sheetData>
  <sheetProtection sheet="1" objects="1" scenarios="1"/>
  <mergeCells count="2">
    <mergeCell ref="B39:U39"/>
    <mergeCell ref="B53:U5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7566B-FFD2-4F1D-8087-D1416EEBE676}">
  <sheetPr codeName="Sheet4">
    <pageSetUpPr fitToPage="1"/>
  </sheetPr>
  <dimension ref="A1:W43"/>
  <sheetViews>
    <sheetView showGridLines="0" zoomScaleNormal="100" workbookViewId="0">
      <selection activeCell="C13" sqref="C13"/>
    </sheetView>
  </sheetViews>
  <sheetFormatPr defaultColWidth="8.7265625" defaultRowHeight="14" x14ac:dyDescent="0.3"/>
  <cols>
    <col min="1" max="1" width="1.7265625" style="20" customWidth="1"/>
    <col min="2" max="2" width="35.81640625" style="11" bestFit="1" customWidth="1"/>
    <col min="3" max="3" width="14.453125" style="10" customWidth="1"/>
    <col min="4" max="23" width="13" style="10" customWidth="1"/>
    <col min="24" max="16384" width="8.7265625" style="10"/>
  </cols>
  <sheetData>
    <row r="1" spans="1:23" s="20" customFormat="1" ht="10" customHeight="1" thickBot="1" x14ac:dyDescent="0.35">
      <c r="B1" s="43"/>
    </row>
    <row r="2" spans="1:23" s="1" customFormat="1" ht="12.65" customHeight="1" x14ac:dyDescent="0.25">
      <c r="A2" s="5"/>
      <c r="B2" s="152" t="s">
        <v>15</v>
      </c>
      <c r="C2" s="153"/>
      <c r="D2" s="153"/>
      <c r="E2" s="153"/>
      <c r="F2" s="153"/>
      <c r="G2" s="153"/>
      <c r="H2" s="153"/>
      <c r="I2" s="153"/>
      <c r="J2" s="153"/>
      <c r="K2" s="153"/>
      <c r="L2" s="153"/>
      <c r="M2" s="153"/>
      <c r="N2" s="153"/>
      <c r="O2" s="153"/>
      <c r="P2" s="153"/>
      <c r="Q2" s="153"/>
      <c r="R2" s="153"/>
      <c r="S2" s="153"/>
      <c r="T2" s="153"/>
      <c r="U2" s="153"/>
      <c r="V2" s="153"/>
      <c r="W2" s="154"/>
    </row>
    <row r="3" spans="1:23" s="1" customFormat="1" ht="12.65" customHeight="1" x14ac:dyDescent="0.25">
      <c r="A3" s="5"/>
      <c r="B3" s="155"/>
      <c r="C3" s="156"/>
      <c r="D3" s="156"/>
      <c r="E3" s="156"/>
      <c r="F3" s="156"/>
      <c r="G3" s="156"/>
      <c r="H3" s="156"/>
      <c r="I3" s="156"/>
      <c r="J3" s="156"/>
      <c r="K3" s="156"/>
      <c r="L3" s="156"/>
      <c r="M3" s="156"/>
      <c r="N3" s="156"/>
      <c r="O3" s="156"/>
      <c r="P3" s="156"/>
      <c r="Q3" s="156"/>
      <c r="R3" s="156"/>
      <c r="S3" s="156"/>
      <c r="T3" s="156"/>
      <c r="U3" s="156"/>
      <c r="V3" s="156"/>
      <c r="W3" s="157"/>
    </row>
    <row r="4" spans="1:23" s="1" customFormat="1" ht="12.65" customHeight="1" x14ac:dyDescent="0.25">
      <c r="A4" s="5"/>
      <c r="B4" s="155"/>
      <c r="C4" s="156"/>
      <c r="D4" s="156"/>
      <c r="E4" s="156"/>
      <c r="F4" s="156"/>
      <c r="G4" s="156"/>
      <c r="H4" s="156"/>
      <c r="I4" s="156"/>
      <c r="J4" s="156"/>
      <c r="K4" s="156"/>
      <c r="L4" s="156"/>
      <c r="M4" s="156"/>
      <c r="N4" s="156"/>
      <c r="O4" s="156"/>
      <c r="P4" s="156"/>
      <c r="Q4" s="156"/>
      <c r="R4" s="156"/>
      <c r="S4" s="156"/>
      <c r="T4" s="156"/>
      <c r="U4" s="156"/>
      <c r="V4" s="156"/>
      <c r="W4" s="157"/>
    </row>
    <row r="5" spans="1:23" s="1" customFormat="1" ht="13" customHeight="1" x14ac:dyDescent="0.25">
      <c r="A5" s="5"/>
      <c r="B5" s="155"/>
      <c r="C5" s="156"/>
      <c r="D5" s="156"/>
      <c r="E5" s="156"/>
      <c r="F5" s="156"/>
      <c r="G5" s="156"/>
      <c r="H5" s="156"/>
      <c r="I5" s="156"/>
      <c r="J5" s="156"/>
      <c r="K5" s="156"/>
      <c r="L5" s="156"/>
      <c r="M5" s="156"/>
      <c r="N5" s="156"/>
      <c r="O5" s="156"/>
      <c r="P5" s="156"/>
      <c r="Q5" s="156"/>
      <c r="R5" s="156"/>
      <c r="S5" s="156"/>
      <c r="T5" s="156"/>
      <c r="U5" s="156"/>
      <c r="V5" s="156"/>
      <c r="W5" s="157"/>
    </row>
    <row r="6" spans="1:23" s="1" customFormat="1" ht="13" customHeight="1" thickBot="1" x14ac:dyDescent="0.3">
      <c r="A6" s="5"/>
      <c r="B6" s="158" t="s">
        <v>16</v>
      </c>
      <c r="C6" s="159"/>
      <c r="D6" s="159"/>
      <c r="E6" s="159"/>
      <c r="F6" s="159"/>
      <c r="G6" s="159"/>
      <c r="H6" s="159"/>
      <c r="I6" s="159"/>
      <c r="J6" s="159"/>
      <c r="K6" s="159"/>
      <c r="L6" s="159"/>
      <c r="M6" s="159"/>
      <c r="N6" s="159"/>
      <c r="O6" s="159"/>
      <c r="P6" s="159"/>
      <c r="Q6" s="159"/>
      <c r="R6" s="159"/>
      <c r="S6" s="159"/>
      <c r="T6" s="159"/>
      <c r="U6" s="159"/>
      <c r="V6" s="159"/>
      <c r="W6" s="160"/>
    </row>
    <row r="7" spans="1:23" s="1" customFormat="1" ht="23.5" customHeight="1" thickBot="1" x14ac:dyDescent="0.3">
      <c r="A7" s="5"/>
      <c r="B7" s="49" t="s">
        <v>17</v>
      </c>
      <c r="C7" s="72"/>
      <c r="D7" s="73"/>
      <c r="E7" s="73"/>
      <c r="F7" s="73"/>
      <c r="G7" s="73"/>
      <c r="H7" s="73"/>
      <c r="I7" s="73"/>
      <c r="J7" s="73"/>
      <c r="K7" s="73"/>
      <c r="L7" s="73"/>
      <c r="M7" s="73"/>
      <c r="N7" s="73"/>
      <c r="O7" s="73"/>
      <c r="P7" s="73"/>
      <c r="Q7" s="73"/>
      <c r="R7" s="73"/>
      <c r="S7" s="73"/>
      <c r="T7" s="73"/>
      <c r="U7" s="73"/>
      <c r="V7" s="73"/>
      <c r="W7" s="74"/>
    </row>
    <row r="8" spans="1:23" s="1" customFormat="1" ht="13.5" customHeight="1" thickBot="1" x14ac:dyDescent="0.3">
      <c r="A8" s="5"/>
      <c r="B8" s="75" t="s">
        <v>18</v>
      </c>
      <c r="C8" s="72"/>
      <c r="D8" s="28" t="str" cm="1">
        <f t="array" aca="1" ref="D8" ca="1">INDIRECT("'Input sheet—Service "&amp;RIGHT(D9,LEN(D9)-(SEARCH(" ",D9)))&amp;"'!E6")</f>
        <v>Service 1</v>
      </c>
      <c r="E8" s="28" t="str" cm="1">
        <f t="array" aca="1" ref="E8" ca="1">INDIRECT("'Input sheet—Service "&amp;RIGHT(E9,LEN(E9)-(SEARCH(" ",E9)))&amp;"'!E6")</f>
        <v>Service 2</v>
      </c>
      <c r="F8" s="28" t="str" cm="1">
        <f t="array" aca="1" ref="F8" ca="1">INDIRECT("'Input sheet—Service "&amp;RIGHT(F9,LEN(F9)-(SEARCH(" ",F9)))&amp;"'!E6")</f>
        <v>Service 3</v>
      </c>
      <c r="G8" s="28" t="str" cm="1">
        <f t="array" aca="1" ref="G8" ca="1">INDIRECT("'Input sheet—Service "&amp;RIGHT(G9,LEN(G9)-(SEARCH(" ",G9)))&amp;"'!E6")</f>
        <v>Service 4</v>
      </c>
      <c r="H8" s="28" t="str" cm="1">
        <f t="array" aca="1" ref="H8" ca="1">INDIRECT("'Input sheet—Service "&amp;RIGHT(H9,LEN(H9)-(SEARCH(" ",H9)))&amp;"'!E6")</f>
        <v>Service 5</v>
      </c>
      <c r="I8" s="28" t="str" cm="1">
        <f t="array" aca="1" ref="I8" ca="1">INDIRECT("'Input sheet—Service "&amp;RIGHT(I9,LEN(I9)-(SEARCH(" ",I9)))&amp;"'!E6")</f>
        <v>Service 6</v>
      </c>
      <c r="J8" s="28" t="str" cm="1">
        <f t="array" aca="1" ref="J8" ca="1">INDIRECT("'Input sheet—Service "&amp;RIGHT(J9,LEN(J9)-(SEARCH(" ",J9)))&amp;"'!E6")</f>
        <v>Service 7</v>
      </c>
      <c r="K8" s="28" t="str" cm="1">
        <f t="array" aca="1" ref="K8" ca="1">INDIRECT("'Input sheet—Service "&amp;RIGHT(K9,LEN(K9)-(SEARCH(" ",K9)))&amp;"'!E6")</f>
        <v>Service 8</v>
      </c>
      <c r="L8" s="28" t="str" cm="1">
        <f t="array" aca="1" ref="L8" ca="1">INDIRECT("'Input sheet—Service "&amp;RIGHT(L9,LEN(L9)-(SEARCH(" ",L9)))&amp;"'!E6")</f>
        <v>Service 9</v>
      </c>
      <c r="M8" s="28" t="str" cm="1">
        <f t="array" aca="1" ref="M8" ca="1">INDIRECT("'Input sheet—Service "&amp;RIGHT(M9,LEN(M9)-(SEARCH(" ",M9)))&amp;"'!E6")</f>
        <v>Service 10</v>
      </c>
      <c r="N8" s="28" t="str" cm="1">
        <f t="array" aca="1" ref="N8" ca="1">INDIRECT("'Input sheet—Service "&amp;RIGHT(N9,LEN(N9)-(SEARCH(" ",N9)))&amp;"'!E6")</f>
        <v>Service 11</v>
      </c>
      <c r="O8" s="28" t="str" cm="1">
        <f t="array" aca="1" ref="O8" ca="1">INDIRECT("'Input sheet—Service "&amp;RIGHT(O9,LEN(O9)-(SEARCH(" ",O9)))&amp;"'!E6")</f>
        <v>Service 12</v>
      </c>
      <c r="P8" s="28" t="str" cm="1">
        <f t="array" aca="1" ref="P8" ca="1">INDIRECT("'Input sheet—Service "&amp;RIGHT(P9,LEN(P9)-(SEARCH(" ",P9)))&amp;"'!E6")</f>
        <v>Service 13</v>
      </c>
      <c r="Q8" s="28" t="str" cm="1">
        <f t="array" aca="1" ref="Q8" ca="1">INDIRECT("'Input sheet—Service "&amp;RIGHT(Q9,LEN(Q9)-(SEARCH(" ",Q9)))&amp;"'!E6")</f>
        <v>Service 14</v>
      </c>
      <c r="R8" s="28" t="str" cm="1">
        <f t="array" aca="1" ref="R8" ca="1">INDIRECT("'Input sheet—Service "&amp;RIGHT(R9,LEN(R9)-(SEARCH(" ",R9)))&amp;"'!E6")</f>
        <v>Service 15</v>
      </c>
      <c r="S8" s="28" t="str" cm="1">
        <f t="array" aca="1" ref="S8" ca="1">INDIRECT("'Input sheet—Service "&amp;RIGHT(S9,LEN(S9)-(SEARCH(" ",S9)))&amp;"'!E6")</f>
        <v>Service 16</v>
      </c>
      <c r="T8" s="28" t="str" cm="1">
        <f t="array" aca="1" ref="T8" ca="1">INDIRECT("'Input sheet—Service "&amp;RIGHT(T9,LEN(T9)-(SEARCH(" ",T9)))&amp;"'!E6")</f>
        <v>Service 17</v>
      </c>
      <c r="U8" s="28" t="str" cm="1">
        <f t="array" aca="1" ref="U8" ca="1">INDIRECT("'Input sheet—Service "&amp;RIGHT(U9,LEN(U9)-(SEARCH(" ",U9)))&amp;"'!E6")</f>
        <v>Service 18</v>
      </c>
      <c r="V8" s="28" t="str" cm="1">
        <f t="array" aca="1" ref="V8" ca="1">INDIRECT("'Input sheet—Service "&amp;RIGHT(V9,LEN(V9)-(SEARCH(" ",V9)))&amp;"'!E6")</f>
        <v>Service 19</v>
      </c>
      <c r="W8" s="28" t="str" cm="1">
        <f t="array" aca="1" ref="W8" ca="1">INDIRECT("'Input sheet—Service "&amp;RIGHT(W9,LEN(W9)-(SEARCH(" ",W9)))&amp;"'!E6")</f>
        <v>Service 20</v>
      </c>
    </row>
    <row r="9" spans="1:23" s="1" customFormat="1" ht="13.5" thickBot="1" x14ac:dyDescent="0.3">
      <c r="A9" s="5"/>
      <c r="B9" s="75" t="s">
        <v>19</v>
      </c>
      <c r="C9" s="72"/>
      <c r="D9" s="28" t="s">
        <v>20</v>
      </c>
      <c r="E9" s="86" t="s">
        <v>21</v>
      </c>
      <c r="F9" s="28" t="s">
        <v>22</v>
      </c>
      <c r="G9" s="86" t="s">
        <v>23</v>
      </c>
      <c r="H9" s="28" t="s">
        <v>24</v>
      </c>
      <c r="I9" s="86" t="s">
        <v>25</v>
      </c>
      <c r="J9" s="28" t="s">
        <v>26</v>
      </c>
      <c r="K9" s="86" t="s">
        <v>27</v>
      </c>
      <c r="L9" s="28" t="s">
        <v>28</v>
      </c>
      <c r="M9" s="86" t="s">
        <v>29</v>
      </c>
      <c r="N9" s="28" t="s">
        <v>30</v>
      </c>
      <c r="O9" s="86" t="s">
        <v>31</v>
      </c>
      <c r="P9" s="28" t="s">
        <v>32</v>
      </c>
      <c r="Q9" s="86" t="s">
        <v>33</v>
      </c>
      <c r="R9" s="28" t="s">
        <v>34</v>
      </c>
      <c r="S9" s="86" t="s">
        <v>35</v>
      </c>
      <c r="T9" s="28" t="s">
        <v>36</v>
      </c>
      <c r="U9" s="86" t="s">
        <v>37</v>
      </c>
      <c r="V9" s="28" t="s">
        <v>38</v>
      </c>
      <c r="W9" s="86" t="s">
        <v>39</v>
      </c>
    </row>
    <row r="10" spans="1:23" s="29" customFormat="1" ht="13" thickBot="1" x14ac:dyDescent="0.3">
      <c r="A10" s="21"/>
      <c r="B10" s="113"/>
      <c r="C10" s="21"/>
      <c r="D10" s="21"/>
      <c r="E10" s="21"/>
    </row>
    <row r="11" spans="1:23" s="30" customFormat="1" ht="48.65" customHeight="1" thickBot="1" x14ac:dyDescent="0.4">
      <c r="A11" s="44"/>
      <c r="B11" s="45" t="s">
        <v>40</v>
      </c>
      <c r="C11" s="46" t="s">
        <v>41</v>
      </c>
      <c r="D11" s="46" t="s">
        <v>42</v>
      </c>
      <c r="E11" s="46" t="s">
        <v>42</v>
      </c>
      <c r="F11" s="46" t="s">
        <v>42</v>
      </c>
      <c r="G11" s="46" t="s">
        <v>42</v>
      </c>
      <c r="H11" s="46" t="s">
        <v>42</v>
      </c>
      <c r="I11" s="46" t="s">
        <v>42</v>
      </c>
      <c r="J11" s="46" t="s">
        <v>42</v>
      </c>
      <c r="K11" s="46" t="s">
        <v>42</v>
      </c>
      <c r="L11" s="46" t="s">
        <v>42</v>
      </c>
      <c r="M11" s="46" t="s">
        <v>42</v>
      </c>
      <c r="N11" s="46" t="s">
        <v>42</v>
      </c>
      <c r="O11" s="46" t="s">
        <v>42</v>
      </c>
      <c r="P11" s="46" t="s">
        <v>42</v>
      </c>
      <c r="Q11" s="46" t="s">
        <v>42</v>
      </c>
      <c r="R11" s="46" t="s">
        <v>42</v>
      </c>
      <c r="S11" s="46" t="s">
        <v>42</v>
      </c>
      <c r="T11" s="46" t="s">
        <v>42</v>
      </c>
      <c r="U11" s="46" t="s">
        <v>42</v>
      </c>
      <c r="V11" s="46" t="s">
        <v>42</v>
      </c>
      <c r="W11" s="47" t="s">
        <v>42</v>
      </c>
    </row>
    <row r="12" spans="1:23" s="29" customFormat="1" ht="26.15" customHeight="1" thickBot="1" x14ac:dyDescent="0.3">
      <c r="A12" s="21"/>
      <c r="B12" s="54" t="s">
        <v>43</v>
      </c>
      <c r="C12" s="144">
        <v>45</v>
      </c>
      <c r="D12" s="62" t="str">
        <f ca="1">IF(D26=TRUE,"",(SUM(INDIRECT("'Input sheet—Service "&amp;RIGHT(D9,LEN(D9)-(SEARCH(" ",D9)))&amp;"'!F19:F21"))-3)/12*$C$12-(SUM(INDIRECT("'Input sheet—Service "&amp;RIGHT(D9,LEN(D9)-(SEARCH(" ",D9)))&amp;"'!F22"))-1)/12*$C$12)</f>
        <v/>
      </c>
      <c r="E12" s="62" t="str">
        <f ca="1">IF(E26=TRUE,"",(SUM(INDIRECT("'Input sheet—Service "&amp;RIGHT(E9,LEN(E9)-(SEARCH(" ",E9)))&amp;"'!F19:F21"))-3)/12*$C$12-(SUM(INDIRECT("'Input sheet—Service "&amp;RIGHT(E9,LEN(E9)-(SEARCH(" ",E9)))&amp;"'!F22"))-1)/12*$C$12)</f>
        <v/>
      </c>
      <c r="F12" s="62" t="str">
        <f t="shared" ref="F12:U12" ca="1" si="0">IF(F26=TRUE,"",(SUM(INDIRECT("'Input sheet—Service "&amp;RIGHT(F9,LEN(F9)-(SEARCH(" ",F9)))&amp;"'!F19:F21"))-3)/12*$C$12-(SUM(INDIRECT("'Input sheet—Service "&amp;RIGHT(F9,LEN(F9)-(SEARCH(" ",F9)))&amp;"'!F22"))-1)/12*$C$12)</f>
        <v/>
      </c>
      <c r="G12" s="62" t="str">
        <f t="shared" ca="1" si="0"/>
        <v/>
      </c>
      <c r="H12" s="62" t="str">
        <f t="shared" ca="1" si="0"/>
        <v/>
      </c>
      <c r="I12" s="62" t="str">
        <f t="shared" ca="1" si="0"/>
        <v/>
      </c>
      <c r="J12" s="62" t="str">
        <f t="shared" ca="1" si="0"/>
        <v/>
      </c>
      <c r="K12" s="62" t="str">
        <f t="shared" ca="1" si="0"/>
        <v/>
      </c>
      <c r="L12" s="62" t="str">
        <f t="shared" ca="1" si="0"/>
        <v/>
      </c>
      <c r="M12" s="62" t="str">
        <f t="shared" ca="1" si="0"/>
        <v/>
      </c>
      <c r="N12" s="62" t="str">
        <f t="shared" ca="1" si="0"/>
        <v/>
      </c>
      <c r="O12" s="62" t="str">
        <f t="shared" ca="1" si="0"/>
        <v/>
      </c>
      <c r="P12" s="62" t="str">
        <f t="shared" ca="1" si="0"/>
        <v/>
      </c>
      <c r="Q12" s="62" t="str">
        <f t="shared" ca="1" si="0"/>
        <v/>
      </c>
      <c r="R12" s="62" t="str">
        <f t="shared" ca="1" si="0"/>
        <v/>
      </c>
      <c r="S12" s="62" t="str">
        <f t="shared" ca="1" si="0"/>
        <v/>
      </c>
      <c r="T12" s="62" t="str">
        <f t="shared" ca="1" si="0"/>
        <v/>
      </c>
      <c r="U12" s="62" t="str">
        <f t="shared" ca="1" si="0"/>
        <v/>
      </c>
      <c r="V12" s="62" t="str">
        <f ca="1">IF(V26=TRUE,"",(SUM(INDIRECT("'Input sheet—Service "&amp;RIGHT(V9,LEN(V9)-(SEARCH(" ",V9)))&amp;"'!F19:F21"))-3)/12*$C$12-(SUM(INDIRECT("'Input sheet—Service "&amp;RIGHT(V9,LEN(V9)-(SEARCH(" ",V9)))&amp;"'!F22"))-1)/12*$C$12)</f>
        <v/>
      </c>
      <c r="W12" s="122" t="str">
        <f ca="1">IF(W26=TRUE,"",(SUM(INDIRECT("'Input sheet—Service "&amp;RIGHT(W9,LEN(W9)-(SEARCH(" ",W9)))&amp;"'!F19:F21"))-3)/12*$C$12-(SUM(INDIRECT("'Input sheet—Service "&amp;RIGHT(W9,LEN(W9)-(SEARCH(" ",W9)))&amp;"'!F22"))-1)/12*$C$12)</f>
        <v/>
      </c>
    </row>
    <row r="13" spans="1:23" s="29" customFormat="1" ht="26.15" customHeight="1" thickBot="1" x14ac:dyDescent="0.3">
      <c r="A13" s="21"/>
      <c r="B13" s="54" t="s">
        <v>44</v>
      </c>
      <c r="C13" s="144">
        <v>15</v>
      </c>
      <c r="D13" s="62" t="str" cm="1">
        <f t="array" aca="1" ref="D13" ca="1">IF(D26=TRUE,"",IF(INDIRECT("'Input sheet—Service "&amp;RIGHT(D9,LEN(D9)-(SEARCH(" ",D9)))&amp;"'!F31")=1,0,((INDIRECT("'Input sheet—Service "&amp;RIGHT(D9,LEN(D9)-(SEARCH(" ",D9)))&amp;"'!F31")-1)/4*($C$13*2/3)))+IF(INDIRECT("'Input sheet—Service "&amp;RIGHT(D9,LEN(D9)-(SEARCH(" ",D9)))&amp;"'!F32")="No",0,$C$13*1/3))</f>
        <v/>
      </c>
      <c r="E13" s="62" t="str" cm="1">
        <f t="array" aca="1" ref="E13" ca="1">IF(E26=TRUE,"",IF(INDIRECT("'Input sheet—Service "&amp;RIGHT(E9,LEN(E9)-(SEARCH(" ",E9)))&amp;"'!F31")=1,0,((INDIRECT("'Input sheet—Service "&amp;RIGHT(E9,LEN(E9)-(SEARCH(" ",E9)))&amp;"'!F31")-1)/4*($C$13*2/3)))+IF(INDIRECT("'Input sheet—Service "&amp;RIGHT(E9,LEN(E9)-(SEARCH(" ",E9)))&amp;"'!F32")="No",0,$C$13*1/3))</f>
        <v/>
      </c>
      <c r="F13" s="62" t="str" cm="1">
        <f t="array" aca="1" ref="F13" ca="1">IF(F26=TRUE,"",IF(INDIRECT("'Input sheet—Service "&amp;RIGHT(F9,LEN(F9)-(SEARCH(" ",F9)))&amp;"'!F31")=1,0,((INDIRECT("'Input sheet—Service "&amp;RIGHT(F9,LEN(F9)-(SEARCH(" ",F9)))&amp;"'!F31")-1)/4*($C$13*2/3)))+IF(INDIRECT("'Input sheet—Service "&amp;RIGHT(F9,LEN(F9)-(SEARCH(" ",F9)))&amp;"'!F32")="No",0,$C$13*1/3))</f>
        <v/>
      </c>
      <c r="G13" s="62" t="str" cm="1">
        <f t="array" aca="1" ref="G13" ca="1">IF(G26=TRUE,"",IF(INDIRECT("'Input sheet—Service "&amp;RIGHT(G9,LEN(G9)-(SEARCH(" ",G9)))&amp;"'!F31")=1,0,((INDIRECT("'Input sheet—Service "&amp;RIGHT(G9,LEN(G9)-(SEARCH(" ",G9)))&amp;"'!F31")-1)/4*($C$13*2/3)))+IF(INDIRECT("'Input sheet—Service "&amp;RIGHT(G9,LEN(G9)-(SEARCH(" ",G9)))&amp;"'!F32")="No",0,$C$13*1/3))</f>
        <v/>
      </c>
      <c r="H13" s="62" t="str" cm="1">
        <f t="array" aca="1" ref="H13" ca="1">IF(H26=TRUE,"",IF(INDIRECT("'Input sheet—Service "&amp;RIGHT(H9,LEN(H9)-(SEARCH(" ",H9)))&amp;"'!F31")=1,0,((INDIRECT("'Input sheet—Service "&amp;RIGHT(H9,LEN(H9)-(SEARCH(" ",H9)))&amp;"'!F31")-1)/4*($C$13*2/3)))+IF(INDIRECT("'Input sheet—Service "&amp;RIGHT(H9,LEN(H9)-(SEARCH(" ",H9)))&amp;"'!F32")="No",0,$C$13*1/3))</f>
        <v/>
      </c>
      <c r="I13" s="62" t="str" cm="1">
        <f t="array" aca="1" ref="I13" ca="1">IF(I26=TRUE,"",IF(INDIRECT("'Input sheet—Service "&amp;RIGHT(I9,LEN(I9)-(SEARCH(" ",I9)))&amp;"'!F31")=1,0,((INDIRECT("'Input sheet—Service "&amp;RIGHT(I9,LEN(I9)-(SEARCH(" ",I9)))&amp;"'!F31")-1)/4*($C$13*2/3)))+IF(INDIRECT("'Input sheet—Service "&amp;RIGHT(I9,LEN(I9)-(SEARCH(" ",I9)))&amp;"'!F32")="No",0,$C$13*1/3))</f>
        <v/>
      </c>
      <c r="J13" s="62" t="str" cm="1">
        <f t="array" aca="1" ref="J13" ca="1">IF(J26=TRUE,"",IF(INDIRECT("'Input sheet—Service "&amp;RIGHT(J9,LEN(J9)-(SEARCH(" ",J9)))&amp;"'!F31")=1,0,((INDIRECT("'Input sheet—Service "&amp;RIGHT(J9,LEN(J9)-(SEARCH(" ",J9)))&amp;"'!F31")-1)/4*($C$13*2/3)))+IF(INDIRECT("'Input sheet—Service "&amp;RIGHT(J9,LEN(J9)-(SEARCH(" ",J9)))&amp;"'!F32")="No",0,$C$13*1/3))</f>
        <v/>
      </c>
      <c r="K13" s="62" t="str" cm="1">
        <f t="array" aca="1" ref="K13" ca="1">IF(K26=TRUE,"",IF(INDIRECT("'Input sheet—Service "&amp;RIGHT(K9,LEN(K9)-(SEARCH(" ",K9)))&amp;"'!F31")=1,0,((INDIRECT("'Input sheet—Service "&amp;RIGHT(K9,LEN(K9)-(SEARCH(" ",K9)))&amp;"'!F31")-1)/4*($C$13*2/3)))+IF(INDIRECT("'Input sheet—Service "&amp;RIGHT(K9,LEN(K9)-(SEARCH(" ",K9)))&amp;"'!F32")="No",0,$C$13*1/3))</f>
        <v/>
      </c>
      <c r="L13" s="62" t="str" cm="1">
        <f t="array" aca="1" ref="L13" ca="1">IF(L26=TRUE,"",IF(INDIRECT("'Input sheet—Service "&amp;RIGHT(L9,LEN(L9)-(SEARCH(" ",L9)))&amp;"'!F31")=1,0,((INDIRECT("'Input sheet—Service "&amp;RIGHT(L9,LEN(L9)-(SEARCH(" ",L9)))&amp;"'!F31")-1)/4*($C$13*2/3)))+IF(INDIRECT("'Input sheet—Service "&amp;RIGHT(L9,LEN(L9)-(SEARCH(" ",L9)))&amp;"'!F32")="No",0,$C$13*1/3))</f>
        <v/>
      </c>
      <c r="M13" s="62" t="str" cm="1">
        <f t="array" aca="1" ref="M13" ca="1">IF(M26=TRUE,"",IF(INDIRECT("'Input sheet—Service "&amp;RIGHT(M9,LEN(M9)-(SEARCH(" ",M9)))&amp;"'!F31")=1,0,((INDIRECT("'Input sheet—Service "&amp;RIGHT(M9,LEN(M9)-(SEARCH(" ",M9)))&amp;"'!F31")-1)/4*($C$13*2/3)))+IF(INDIRECT("'Input sheet—Service "&amp;RIGHT(M9,LEN(M9)-(SEARCH(" ",M9)))&amp;"'!F32")="No",0,$C$13*1/3))</f>
        <v/>
      </c>
      <c r="N13" s="62" t="str" cm="1">
        <f t="array" aca="1" ref="N13" ca="1">IF(N26=TRUE,"",IF(INDIRECT("'Input sheet—Service "&amp;RIGHT(N9,LEN(N9)-(SEARCH(" ",N9)))&amp;"'!F31")=1,0,((INDIRECT("'Input sheet—Service "&amp;RIGHT(N9,LEN(N9)-(SEARCH(" ",N9)))&amp;"'!F31")-1)/4*($C$13*2/3)))+IF(INDIRECT("'Input sheet—Service "&amp;RIGHT(N9,LEN(N9)-(SEARCH(" ",N9)))&amp;"'!F32")="No",0,$C$13*1/3))</f>
        <v/>
      </c>
      <c r="O13" s="62" t="str" cm="1">
        <f t="array" aca="1" ref="O13" ca="1">IF(O26=TRUE,"",IF(INDIRECT("'Input sheet—Service "&amp;RIGHT(O9,LEN(O9)-(SEARCH(" ",O9)))&amp;"'!F31")=1,0,((INDIRECT("'Input sheet—Service "&amp;RIGHT(O9,LEN(O9)-(SEARCH(" ",O9)))&amp;"'!F31")-1)/4*($C$13*2/3)))+IF(INDIRECT("'Input sheet—Service "&amp;RIGHT(O9,LEN(O9)-(SEARCH(" ",O9)))&amp;"'!F32")="No",0,$C$13*1/3))</f>
        <v/>
      </c>
      <c r="P13" s="62" t="str" cm="1">
        <f t="array" aca="1" ref="P13" ca="1">IF(P26=TRUE,"",IF(INDIRECT("'Input sheet—Service "&amp;RIGHT(P9,LEN(P9)-(SEARCH(" ",P9)))&amp;"'!F31")=1,0,((INDIRECT("'Input sheet—Service "&amp;RIGHT(P9,LEN(P9)-(SEARCH(" ",P9)))&amp;"'!F31")-1)/4*($C$13*2/3)))+IF(INDIRECT("'Input sheet—Service "&amp;RIGHT(P9,LEN(P9)-(SEARCH(" ",P9)))&amp;"'!F32")="No",0,$C$13*1/3))</f>
        <v/>
      </c>
      <c r="Q13" s="62" t="str" cm="1">
        <f t="array" aca="1" ref="Q13" ca="1">IF(Q26=TRUE,"",IF(INDIRECT("'Input sheet—Service "&amp;RIGHT(Q9,LEN(Q9)-(SEARCH(" ",Q9)))&amp;"'!F31")=1,0,((INDIRECT("'Input sheet—Service "&amp;RIGHT(Q9,LEN(Q9)-(SEARCH(" ",Q9)))&amp;"'!F31")-1)/4*($C$13*2/3)))+IF(INDIRECT("'Input sheet—Service "&amp;RIGHT(Q9,LEN(Q9)-(SEARCH(" ",Q9)))&amp;"'!F32")="No",0,$C$13*1/3))</f>
        <v/>
      </c>
      <c r="R13" s="62" t="str" cm="1">
        <f t="array" aca="1" ref="R13" ca="1">IF(R26=TRUE,"",IF(INDIRECT("'Input sheet—Service "&amp;RIGHT(R9,LEN(R9)-(SEARCH(" ",R9)))&amp;"'!F31")=1,0,((INDIRECT("'Input sheet—Service "&amp;RIGHT(R9,LEN(R9)-(SEARCH(" ",R9)))&amp;"'!F31")-1)/4*($C$13*2/3)))+IF(INDIRECT("'Input sheet—Service "&amp;RIGHT(R9,LEN(R9)-(SEARCH(" ",R9)))&amp;"'!F32")="No",0,$C$13*1/3))</f>
        <v/>
      </c>
      <c r="S13" s="62" t="str" cm="1">
        <f t="array" aca="1" ref="S13" ca="1">IF(S26=TRUE,"",IF(INDIRECT("'Input sheet—Service "&amp;RIGHT(S9,LEN(S9)-(SEARCH(" ",S9)))&amp;"'!F31")=1,0,((INDIRECT("'Input sheet—Service "&amp;RIGHT(S9,LEN(S9)-(SEARCH(" ",S9)))&amp;"'!F31")-1)/4*($C$13*2/3)))+IF(INDIRECT("'Input sheet—Service "&amp;RIGHT(S9,LEN(S9)-(SEARCH(" ",S9)))&amp;"'!F32")="No",0,$C$13*1/3))</f>
        <v/>
      </c>
      <c r="T13" s="62" t="str" cm="1">
        <f t="array" aca="1" ref="T13" ca="1">IF(T26=TRUE,"",IF(INDIRECT("'Input sheet—Service "&amp;RIGHT(T9,LEN(T9)-(SEARCH(" ",T9)))&amp;"'!F31")=1,0,((INDIRECT("'Input sheet—Service "&amp;RIGHT(T9,LEN(T9)-(SEARCH(" ",T9)))&amp;"'!F31")-1)/4*($C$13*2/3)))+IF(INDIRECT("'Input sheet—Service "&amp;RIGHT(T9,LEN(T9)-(SEARCH(" ",T9)))&amp;"'!F32")="No",0,$C$13*1/3))</f>
        <v/>
      </c>
      <c r="U13" s="62" t="str" cm="1">
        <f t="array" aca="1" ref="U13" ca="1">IF(U26=TRUE,"",IF(INDIRECT("'Input sheet—Service "&amp;RIGHT(U9,LEN(U9)-(SEARCH(" ",U9)))&amp;"'!F31")=1,0,((INDIRECT("'Input sheet—Service "&amp;RIGHT(U9,LEN(U9)-(SEARCH(" ",U9)))&amp;"'!F31")-1)/4*($C$13*2/3)))+IF(INDIRECT("'Input sheet—Service "&amp;RIGHT(U9,LEN(U9)-(SEARCH(" ",U9)))&amp;"'!F32")="No",0,$C$13*1/3))</f>
        <v/>
      </c>
      <c r="V13" s="62" t="str" cm="1">
        <f t="array" aca="1" ref="V13" ca="1">IF(V26=TRUE,"",IF(INDIRECT("'Input sheet—Service "&amp;RIGHT(V9,LEN(V9)-(SEARCH(" ",V9)))&amp;"'!F31")=1,0,((INDIRECT("'Input sheet—Service "&amp;RIGHT(V9,LEN(V9)-(SEARCH(" ",V9)))&amp;"'!F31")-1)/4*($C$13*2/3)))+IF(INDIRECT("'Input sheet—Service "&amp;RIGHT(V9,LEN(V9)-(SEARCH(" ",V9)))&amp;"'!F32")="No",0,$C$13*1/3))</f>
        <v/>
      </c>
      <c r="W13" s="122" t="str" cm="1">
        <f t="array" aca="1" ref="W13" ca="1">IF(W26=TRUE,"",IF(INDIRECT("'Input sheet—Service "&amp;RIGHT(W9,LEN(W9)-(SEARCH(" ",W9)))&amp;"'!F31")=1,0,((INDIRECT("'Input sheet—Service "&amp;RIGHT(W9,LEN(W9)-(SEARCH(" ",W9)))&amp;"'!F31")-1)/4*($C$13*2/3)))+IF(INDIRECT("'Input sheet—Service "&amp;RIGHT(W9,LEN(W9)-(SEARCH(" ",W9)))&amp;"'!F32")="No",0,$C$13*1/3))</f>
        <v/>
      </c>
    </row>
    <row r="14" spans="1:23" s="29" customFormat="1" ht="26.15" customHeight="1" thickBot="1" x14ac:dyDescent="0.3">
      <c r="A14" s="21"/>
      <c r="B14" s="54" t="s">
        <v>45</v>
      </c>
      <c r="C14" s="144">
        <v>15</v>
      </c>
      <c r="D14" s="62" t="str" cm="1">
        <f t="array" aca="1" ref="D14" ca="1">IF(D26=TRUE,"",(INDIRECT("'Input sheet—Service "&amp;RIGHT(D9,LEN(D9)-(SEARCH(" ",D9)))&amp;"'!$F42")-1)/4*$C14)</f>
        <v/>
      </c>
      <c r="E14" s="62" t="str" cm="1">
        <f t="array" aca="1" ref="E14" ca="1">IF(E26=TRUE,"",(INDIRECT("'Input sheet—Service "&amp;RIGHT(E9,LEN(E9)-(SEARCH(" ",E9)))&amp;"'!$F42")-1)/4*$C14)</f>
        <v/>
      </c>
      <c r="F14" s="62" t="str" cm="1">
        <f t="array" aca="1" ref="F14" ca="1">IF(F26=TRUE,"",(INDIRECT("'Input sheet—Service "&amp;RIGHT(F9,LEN(F9)-(SEARCH(" ",F9)))&amp;"'!$F42")-1)/4*$C14)</f>
        <v/>
      </c>
      <c r="G14" s="62" t="str" cm="1">
        <f t="array" aca="1" ref="G14" ca="1">IF(G26=TRUE,"",(INDIRECT("'Input sheet—Service "&amp;RIGHT(G9,LEN(G9)-(SEARCH(" ",G9)))&amp;"'!$F42")-1)/4*$C14)</f>
        <v/>
      </c>
      <c r="H14" s="62" t="str" cm="1">
        <f t="array" aca="1" ref="H14" ca="1">IF(H26=TRUE,"",(INDIRECT("'Input sheet—Service "&amp;RIGHT(H9,LEN(H9)-(SEARCH(" ",H9)))&amp;"'!$F42")-1)/4*$C14)</f>
        <v/>
      </c>
      <c r="I14" s="62" t="str" cm="1">
        <f t="array" aca="1" ref="I14" ca="1">IF(I26=TRUE,"",(INDIRECT("'Input sheet—Service "&amp;RIGHT(I9,LEN(I9)-(SEARCH(" ",I9)))&amp;"'!$F42")-1)/4*$C14)</f>
        <v/>
      </c>
      <c r="J14" s="62" t="str" cm="1">
        <f t="array" aca="1" ref="J14" ca="1">IF(J26=TRUE,"",(INDIRECT("'Input sheet—Service "&amp;RIGHT(J9,LEN(J9)-(SEARCH(" ",J9)))&amp;"'!$F42")-1)/4*$C14)</f>
        <v/>
      </c>
      <c r="K14" s="62" t="str" cm="1">
        <f t="array" aca="1" ref="K14" ca="1">IF(K26=TRUE,"",(INDIRECT("'Input sheet—Service "&amp;RIGHT(K9,LEN(K9)-(SEARCH(" ",K9)))&amp;"'!$F42")-1)/4*$C14)</f>
        <v/>
      </c>
      <c r="L14" s="62" t="str" cm="1">
        <f t="array" aca="1" ref="L14" ca="1">IF(L26=TRUE,"",(INDIRECT("'Input sheet—Service "&amp;RIGHT(L9,LEN(L9)-(SEARCH(" ",L9)))&amp;"'!$F42")-1)/4*$C14)</f>
        <v/>
      </c>
      <c r="M14" s="62" t="str" cm="1">
        <f t="array" aca="1" ref="M14" ca="1">IF(M26=TRUE,"",(INDIRECT("'Input sheet—Service "&amp;RIGHT(M9,LEN(M9)-(SEARCH(" ",M9)))&amp;"'!$F42")-1)/4*$C14)</f>
        <v/>
      </c>
      <c r="N14" s="62" t="str" cm="1">
        <f t="array" aca="1" ref="N14" ca="1">IF(N26=TRUE,"",(INDIRECT("'Input sheet—Service "&amp;RIGHT(N9,LEN(N9)-(SEARCH(" ",N9)))&amp;"'!$F42")-1)/4*$C14)</f>
        <v/>
      </c>
      <c r="O14" s="62" t="str" cm="1">
        <f t="array" aca="1" ref="O14" ca="1">IF(O26=TRUE,"",(INDIRECT("'Input sheet—Service "&amp;RIGHT(O9,LEN(O9)-(SEARCH(" ",O9)))&amp;"'!$F42")-1)/4*$C14)</f>
        <v/>
      </c>
      <c r="P14" s="62" t="str" cm="1">
        <f t="array" aca="1" ref="P14" ca="1">IF(P26=TRUE,"",(INDIRECT("'Input sheet—Service "&amp;RIGHT(P9,LEN(P9)-(SEARCH(" ",P9)))&amp;"'!$F42")-1)/4*$C14)</f>
        <v/>
      </c>
      <c r="Q14" s="62" t="str" cm="1">
        <f t="array" aca="1" ref="Q14" ca="1">IF(Q26=TRUE,"",(INDIRECT("'Input sheet—Service "&amp;RIGHT(Q9,LEN(Q9)-(SEARCH(" ",Q9)))&amp;"'!$F42")-1)/4*$C14)</f>
        <v/>
      </c>
      <c r="R14" s="62" t="str" cm="1">
        <f t="array" aca="1" ref="R14" ca="1">IF(R26=TRUE,"",(INDIRECT("'Input sheet—Service "&amp;RIGHT(R9,LEN(R9)-(SEARCH(" ",R9)))&amp;"'!$F42")-1)/4*$C14)</f>
        <v/>
      </c>
      <c r="S14" s="62" t="str" cm="1">
        <f t="array" aca="1" ref="S14" ca="1">IF(S26=TRUE,"",(INDIRECT("'Input sheet—Service "&amp;RIGHT(S9,LEN(S9)-(SEARCH(" ",S9)))&amp;"'!$F42")-1)/4*$C14)</f>
        <v/>
      </c>
      <c r="T14" s="62" t="str" cm="1">
        <f t="array" aca="1" ref="T14" ca="1">IF(T26=TRUE,"",(INDIRECT("'Input sheet—Service "&amp;RIGHT(T9,LEN(T9)-(SEARCH(" ",T9)))&amp;"'!$F42")-1)/4*$C14)</f>
        <v/>
      </c>
      <c r="U14" s="62" t="str" cm="1">
        <f t="array" aca="1" ref="U14" ca="1">IF(U26=TRUE,"",(INDIRECT("'Input sheet—Service "&amp;RIGHT(U9,LEN(U9)-(SEARCH(" ",U9)))&amp;"'!$F42")-1)/4*$C14)</f>
        <v/>
      </c>
      <c r="V14" s="62" t="str" cm="1">
        <f t="array" aca="1" ref="V14" ca="1">IF(V26=TRUE,"",(INDIRECT("'Input sheet—Service "&amp;RIGHT(V9,LEN(V9)-(SEARCH(" ",V9)))&amp;"'!$F42")-1)/4*$C14)</f>
        <v/>
      </c>
      <c r="W14" s="122" t="str" cm="1">
        <f t="array" aca="1" ref="W14" ca="1">IF(W26=TRUE,"",(INDIRECT("'Input sheet—Service "&amp;RIGHT(W9,LEN(W9)-(SEARCH(" ",W9)))&amp;"'!$F42")-1)/4*$C14)</f>
        <v/>
      </c>
    </row>
    <row r="15" spans="1:23" s="29" customFormat="1" ht="26.15" customHeight="1" thickBot="1" x14ac:dyDescent="0.3">
      <c r="A15" s="21"/>
      <c r="B15" s="54" t="s">
        <v>46</v>
      </c>
      <c r="C15" s="144">
        <v>15</v>
      </c>
      <c r="D15" s="62" t="str">
        <f ca="1">IF(D26=TRUE,"",(SUM(INDIRECT("'Input sheet—Service "&amp;RIGHT(D9,LEN(D9)-(SEARCH(" ",D9)))&amp;"'!$F51:$F53"))-3)/12*$C15)</f>
        <v/>
      </c>
      <c r="E15" s="62" t="str">
        <f ca="1">IF(E26=TRUE,"",(SUM(INDIRECT("'Input sheet—Service "&amp;RIGHT(E9,LEN(E9)-(SEARCH(" ",E9)))&amp;"'!$F51:$F53"))-3)/12*$C15)</f>
        <v/>
      </c>
      <c r="F15" s="62" t="str">
        <f t="shared" ref="F15:U15" ca="1" si="1">IF(F26=TRUE,"",(SUM(INDIRECT("'Input sheet—Service "&amp;RIGHT(F9,LEN(F9)-(SEARCH(" ",F9)))&amp;"'!$F51:$F53"))-3)/12*$C15)</f>
        <v/>
      </c>
      <c r="G15" s="62" t="str">
        <f t="shared" ca="1" si="1"/>
        <v/>
      </c>
      <c r="H15" s="62" t="str">
        <f t="shared" ca="1" si="1"/>
        <v/>
      </c>
      <c r="I15" s="62" t="str">
        <f t="shared" ca="1" si="1"/>
        <v/>
      </c>
      <c r="J15" s="62" t="str">
        <f t="shared" ca="1" si="1"/>
        <v/>
      </c>
      <c r="K15" s="62" t="str">
        <f t="shared" ca="1" si="1"/>
        <v/>
      </c>
      <c r="L15" s="62" t="str">
        <f t="shared" ca="1" si="1"/>
        <v/>
      </c>
      <c r="M15" s="62" t="str">
        <f t="shared" ca="1" si="1"/>
        <v/>
      </c>
      <c r="N15" s="62" t="str">
        <f t="shared" ca="1" si="1"/>
        <v/>
      </c>
      <c r="O15" s="62" t="str">
        <f t="shared" ca="1" si="1"/>
        <v/>
      </c>
      <c r="P15" s="62" t="str">
        <f t="shared" ca="1" si="1"/>
        <v/>
      </c>
      <c r="Q15" s="62" t="str">
        <f t="shared" ca="1" si="1"/>
        <v/>
      </c>
      <c r="R15" s="62" t="str">
        <f t="shared" ca="1" si="1"/>
        <v/>
      </c>
      <c r="S15" s="62" t="str">
        <f t="shared" ca="1" si="1"/>
        <v/>
      </c>
      <c r="T15" s="62" t="str">
        <f t="shared" ca="1" si="1"/>
        <v/>
      </c>
      <c r="U15" s="62" t="str">
        <f t="shared" ca="1" si="1"/>
        <v/>
      </c>
      <c r="V15" s="62" t="str">
        <f ca="1">IF(V26=TRUE,"",(SUM(INDIRECT("'Input sheet—Service "&amp;RIGHT(V9,LEN(V9)-(SEARCH(" ",V9)))&amp;"'!$F51:$F53"))-3)/12*$C15)</f>
        <v/>
      </c>
      <c r="W15" s="122" t="str">
        <f ca="1">IF(W26=TRUE,"",(SUM(INDIRECT("'Input sheet—Service "&amp;RIGHT(W9,LEN(W9)-(SEARCH(" ",W9)))&amp;"'!$F51:$F53"))-3)/12*$C15)</f>
        <v/>
      </c>
    </row>
    <row r="16" spans="1:23" s="29" customFormat="1" ht="26.15" customHeight="1" thickBot="1" x14ac:dyDescent="0.3">
      <c r="A16" s="21"/>
      <c r="B16" s="55" t="s">
        <v>47</v>
      </c>
      <c r="C16" s="144">
        <v>10</v>
      </c>
      <c r="D16" s="62" t="str" cm="1">
        <f t="array" aca="1" ref="D16" ca="1">IF(D26=TRUE,"",(INDIRECT("'Input sheet—Service "&amp;RIGHT(D$9,LEN(D$9)-(SEARCH(" ",D$9)))&amp;"'!$F62")-1)/4*$C16)</f>
        <v/>
      </c>
      <c r="E16" s="62" t="str" cm="1">
        <f t="array" aca="1" ref="E16" ca="1">IF(E26=TRUE,"",(INDIRECT("'Input sheet—Service "&amp;RIGHT(E$9,LEN(E$9)-(SEARCH(" ",E$9)))&amp;"'!$F62")-1)/4*$C16)</f>
        <v/>
      </c>
      <c r="F16" s="62" t="str" cm="1">
        <f t="array" aca="1" ref="F16" ca="1">IF(F26=TRUE,"",(INDIRECT("'Input sheet—Service "&amp;RIGHT(F$9,LEN(F$9)-(SEARCH(" ",F$9)))&amp;"'!$F62")-1)/4*$C16)</f>
        <v/>
      </c>
      <c r="G16" s="62" t="str" cm="1">
        <f t="array" aca="1" ref="G16" ca="1">IF(G26=TRUE,"",(INDIRECT("'Input sheet—Service "&amp;RIGHT(G$9,LEN(G$9)-(SEARCH(" ",G$9)))&amp;"'!$F62")-1)/4*$C16)</f>
        <v/>
      </c>
      <c r="H16" s="62" t="str" cm="1">
        <f t="array" aca="1" ref="H16" ca="1">IF(H26=TRUE,"",(INDIRECT("'Input sheet—Service "&amp;RIGHT(H$9,LEN(H$9)-(SEARCH(" ",H$9)))&amp;"'!$F62")-1)/4*$C16)</f>
        <v/>
      </c>
      <c r="I16" s="62" t="str" cm="1">
        <f t="array" aca="1" ref="I16" ca="1">IF(I26=TRUE,"",(INDIRECT("'Input sheet—Service "&amp;RIGHT(I$9,LEN(I$9)-(SEARCH(" ",I$9)))&amp;"'!$F62")-1)/4*$C16)</f>
        <v/>
      </c>
      <c r="J16" s="62" t="str" cm="1">
        <f t="array" aca="1" ref="J16" ca="1">IF(J26=TRUE,"",(INDIRECT("'Input sheet—Service "&amp;RIGHT(J$9,LEN(J$9)-(SEARCH(" ",J$9)))&amp;"'!$F62")-1)/4*$C16)</f>
        <v/>
      </c>
      <c r="K16" s="62" t="str" cm="1">
        <f t="array" aca="1" ref="K16" ca="1">IF(K26=TRUE,"",(INDIRECT("'Input sheet—Service "&amp;RIGHT(K$9,LEN(K$9)-(SEARCH(" ",K$9)))&amp;"'!$F62")-1)/4*$C16)</f>
        <v/>
      </c>
      <c r="L16" s="62" t="str" cm="1">
        <f t="array" aca="1" ref="L16" ca="1">IF(L26=TRUE,"",(INDIRECT("'Input sheet—Service "&amp;RIGHT(L$9,LEN(L$9)-(SEARCH(" ",L$9)))&amp;"'!$F62")-1)/4*$C16)</f>
        <v/>
      </c>
      <c r="M16" s="62" t="str" cm="1">
        <f t="array" aca="1" ref="M16" ca="1">IF(M26=TRUE,"",(INDIRECT("'Input sheet—Service "&amp;RIGHT(M$9,LEN(M$9)-(SEARCH(" ",M$9)))&amp;"'!$F62")-1)/4*$C16)</f>
        <v/>
      </c>
      <c r="N16" s="62" t="str" cm="1">
        <f t="array" aca="1" ref="N16" ca="1">IF(N26=TRUE,"",(INDIRECT("'Input sheet—Service "&amp;RIGHT(N$9,LEN(N$9)-(SEARCH(" ",N$9)))&amp;"'!$F62")-1)/4*$C16)</f>
        <v/>
      </c>
      <c r="O16" s="62" t="str" cm="1">
        <f t="array" aca="1" ref="O16" ca="1">IF(O26=TRUE,"",(INDIRECT("'Input sheet—Service "&amp;RIGHT(O$9,LEN(O$9)-(SEARCH(" ",O$9)))&amp;"'!$F62")-1)/4*$C16)</f>
        <v/>
      </c>
      <c r="P16" s="62" t="str" cm="1">
        <f t="array" aca="1" ref="P16" ca="1">IF(P26=TRUE,"",(INDIRECT("'Input sheet—Service "&amp;RIGHT(P$9,LEN(P$9)-(SEARCH(" ",P$9)))&amp;"'!$F62")-1)/4*$C16)</f>
        <v/>
      </c>
      <c r="Q16" s="62" t="str" cm="1">
        <f t="array" aca="1" ref="Q16" ca="1">IF(Q26=TRUE,"",(INDIRECT("'Input sheet—Service "&amp;RIGHT(Q$9,LEN(Q$9)-(SEARCH(" ",Q$9)))&amp;"'!$F62")-1)/4*$C16)</f>
        <v/>
      </c>
      <c r="R16" s="62" t="str" cm="1">
        <f t="array" aca="1" ref="R16" ca="1">IF(R26=TRUE,"",(INDIRECT("'Input sheet—Service "&amp;RIGHT(R$9,LEN(R$9)-(SEARCH(" ",R$9)))&amp;"'!$F62")-1)/4*$C16)</f>
        <v/>
      </c>
      <c r="S16" s="62" t="str" cm="1">
        <f t="array" aca="1" ref="S16" ca="1">IF(S26=TRUE,"",(INDIRECT("'Input sheet—Service "&amp;RIGHT(S$9,LEN(S$9)-(SEARCH(" ",S$9)))&amp;"'!$F62")-1)/4*$C16)</f>
        <v/>
      </c>
      <c r="T16" s="62" t="str" cm="1">
        <f t="array" aca="1" ref="T16" ca="1">IF(T26=TRUE,"",(INDIRECT("'Input sheet—Service "&amp;RIGHT(T$9,LEN(T$9)-(SEARCH(" ",T$9)))&amp;"'!$F62")-1)/4*$C16)</f>
        <v/>
      </c>
      <c r="U16" s="62" t="str" cm="1">
        <f t="array" aca="1" ref="U16" ca="1">IF(U26=TRUE,"",(INDIRECT("'Input sheet—Service "&amp;RIGHT(U$9,LEN(U$9)-(SEARCH(" ",U$9)))&amp;"'!$F62")-1)/4*$C16)</f>
        <v/>
      </c>
      <c r="V16" s="62" t="str" cm="1">
        <f t="array" aca="1" ref="V16" ca="1">IF(V26=TRUE,"",(INDIRECT("'Input sheet—Service "&amp;RIGHT(V$9,LEN(V$9)-(SEARCH(" ",V$9)))&amp;"'!$F62")-1)/4*$C16)</f>
        <v/>
      </c>
      <c r="W16" s="122" t="str" cm="1">
        <f t="array" aca="1" ref="W16" ca="1">IF(W26=TRUE,"",(INDIRECT("'Input sheet—Service "&amp;RIGHT(W$9,LEN(W$9)-(SEARCH(" ",W$9)))&amp;"'!$F62")-1)/4*$C16)</f>
        <v/>
      </c>
    </row>
    <row r="17" spans="1:23" s="29" customFormat="1" ht="34.5" customHeight="1" thickBot="1" x14ac:dyDescent="0.3">
      <c r="A17" s="21"/>
      <c r="B17" s="56" t="s">
        <v>48</v>
      </c>
      <c r="C17" s="63">
        <f t="shared" ref="C17" si="2">C12+C13+C14+C15+C16</f>
        <v>100</v>
      </c>
      <c r="D17" s="63" t="str">
        <f ca="1">IFERROR(D12+D13+D14+D15+D16,"")</f>
        <v/>
      </c>
      <c r="E17" s="63" t="str">
        <f ca="1">IFERROR(E12+E13+E14+E15+E16,"")</f>
        <v/>
      </c>
      <c r="F17" s="63" t="str">
        <f t="shared" ref="F17:U17" ca="1" si="3">IFERROR(F12+F13+F14+F15+F16,"")</f>
        <v/>
      </c>
      <c r="G17" s="63" t="str">
        <f t="shared" ca="1" si="3"/>
        <v/>
      </c>
      <c r="H17" s="63" t="str">
        <f t="shared" ca="1" si="3"/>
        <v/>
      </c>
      <c r="I17" s="63" t="str">
        <f t="shared" ca="1" si="3"/>
        <v/>
      </c>
      <c r="J17" s="63" t="str">
        <f t="shared" ca="1" si="3"/>
        <v/>
      </c>
      <c r="K17" s="63" t="str">
        <f t="shared" ca="1" si="3"/>
        <v/>
      </c>
      <c r="L17" s="63" t="str">
        <f t="shared" ca="1" si="3"/>
        <v/>
      </c>
      <c r="M17" s="63" t="str">
        <f t="shared" ca="1" si="3"/>
        <v/>
      </c>
      <c r="N17" s="63" t="str">
        <f t="shared" ca="1" si="3"/>
        <v/>
      </c>
      <c r="O17" s="63" t="str">
        <f t="shared" ca="1" si="3"/>
        <v/>
      </c>
      <c r="P17" s="63" t="str">
        <f t="shared" ca="1" si="3"/>
        <v/>
      </c>
      <c r="Q17" s="63" t="str">
        <f t="shared" ca="1" si="3"/>
        <v/>
      </c>
      <c r="R17" s="63" t="str">
        <f t="shared" ca="1" si="3"/>
        <v/>
      </c>
      <c r="S17" s="63" t="str">
        <f t="shared" ca="1" si="3"/>
        <v/>
      </c>
      <c r="T17" s="63" t="str">
        <f t="shared" ca="1" si="3"/>
        <v/>
      </c>
      <c r="U17" s="63" t="str">
        <f t="shared" ca="1" si="3"/>
        <v/>
      </c>
      <c r="V17" s="63" t="str">
        <f ca="1">IFERROR(V12+V13+V14+V15+V16,"")</f>
        <v/>
      </c>
      <c r="W17" s="123" t="str">
        <f ca="1">IFERROR(W12+W13+W14+W15+W16,"")</f>
        <v/>
      </c>
    </row>
    <row r="18" spans="1:23" s="29" customFormat="1" ht="26.15" customHeight="1" thickBot="1" x14ac:dyDescent="0.3">
      <c r="A18" s="21"/>
      <c r="B18" s="57" t="s">
        <v>49</v>
      </c>
      <c r="C18" s="64"/>
      <c r="D18" s="65" t="str" cm="1">
        <f t="array" aca="1" ref="D18" ca="1">IF(D26=TRUE,"",INDIRECT("'Input sheet—Service "&amp;RIGHT(D9,LEN(D9)-(SEARCH(" ",D9)))&amp;"'!F17"))</f>
        <v/>
      </c>
      <c r="E18" s="65" t="str" cm="1">
        <f t="array" aca="1" ref="E18" ca="1">IF(E26=TRUE,"",INDIRECT("'Input sheet—Service "&amp;RIGHT(E9,LEN(E9)-(SEARCH(" ",E9)))&amp;"'!F17"))</f>
        <v/>
      </c>
      <c r="F18" s="65" t="str" cm="1">
        <f t="array" aca="1" ref="F18" ca="1">IF(F26=TRUE,"",INDIRECT("'Input sheet—Service "&amp;RIGHT(F9,LEN(F9)-(SEARCH(" ",F9)))&amp;"'!F17"))</f>
        <v/>
      </c>
      <c r="G18" s="65" t="str" cm="1">
        <f t="array" aca="1" ref="G18" ca="1">IF(G26=TRUE,"",INDIRECT("'Input sheet—Service "&amp;RIGHT(G9,LEN(G9)-(SEARCH(" ",G9)))&amp;"'!F17"))</f>
        <v/>
      </c>
      <c r="H18" s="65" t="str" cm="1">
        <f t="array" aca="1" ref="H18" ca="1">IF(H26=TRUE,"",INDIRECT("'Input sheet—Service "&amp;RIGHT(H9,LEN(H9)-(SEARCH(" ",H9)))&amp;"'!F17"))</f>
        <v/>
      </c>
      <c r="I18" s="65" t="str" cm="1">
        <f t="array" aca="1" ref="I18" ca="1">IF(I26=TRUE,"",INDIRECT("'Input sheet—Service "&amp;RIGHT(I9,LEN(I9)-(SEARCH(" ",I9)))&amp;"'!F17"))</f>
        <v/>
      </c>
      <c r="J18" s="65" t="str" cm="1">
        <f t="array" aca="1" ref="J18" ca="1">IF(J26=TRUE,"",INDIRECT("'Input sheet—Service "&amp;RIGHT(J9,LEN(J9)-(SEARCH(" ",J9)))&amp;"'!F17"))</f>
        <v/>
      </c>
      <c r="K18" s="65" t="str" cm="1">
        <f t="array" aca="1" ref="K18" ca="1">IF(K26=TRUE,"",INDIRECT("'Input sheet—Service "&amp;RIGHT(K9,LEN(K9)-(SEARCH(" ",K9)))&amp;"'!F17"))</f>
        <v/>
      </c>
      <c r="L18" s="65" t="str" cm="1">
        <f t="array" aca="1" ref="L18" ca="1">IF(L26=TRUE,"",INDIRECT("'Input sheet—Service "&amp;RIGHT(L9,LEN(L9)-(SEARCH(" ",L9)))&amp;"'!F17"))</f>
        <v/>
      </c>
      <c r="M18" s="65" t="str" cm="1">
        <f t="array" aca="1" ref="M18" ca="1">IF(M26=TRUE,"",INDIRECT("'Input sheet—Service "&amp;RIGHT(M9,LEN(M9)-(SEARCH(" ",M9)))&amp;"'!F17"))</f>
        <v/>
      </c>
      <c r="N18" s="65" t="str" cm="1">
        <f t="array" aca="1" ref="N18" ca="1">IF(N26=TRUE,"",INDIRECT("'Input sheet—Service "&amp;RIGHT(N9,LEN(N9)-(SEARCH(" ",N9)))&amp;"'!F17"))</f>
        <v/>
      </c>
      <c r="O18" s="65" t="str" cm="1">
        <f t="array" aca="1" ref="O18" ca="1">IF(O26=TRUE,"",INDIRECT("'Input sheet—Service "&amp;RIGHT(O9,LEN(O9)-(SEARCH(" ",O9)))&amp;"'!F17"))</f>
        <v/>
      </c>
      <c r="P18" s="65" t="str" cm="1">
        <f t="array" aca="1" ref="P18" ca="1">IF(P26=TRUE,"",INDIRECT("'Input sheet—Service "&amp;RIGHT(P9,LEN(P9)-(SEARCH(" ",P9)))&amp;"'!F17"))</f>
        <v/>
      </c>
      <c r="Q18" s="65" t="str" cm="1">
        <f t="array" aca="1" ref="Q18" ca="1">IF(Q26=TRUE,"",INDIRECT("'Input sheet—Service "&amp;RIGHT(Q9,LEN(Q9)-(SEARCH(" ",Q9)))&amp;"'!F17"))</f>
        <v/>
      </c>
      <c r="R18" s="65" t="str" cm="1">
        <f t="array" aca="1" ref="R18" ca="1">IF(R26=TRUE,"",INDIRECT("'Input sheet—Service "&amp;RIGHT(R9,LEN(R9)-(SEARCH(" ",R9)))&amp;"'!F17"))</f>
        <v/>
      </c>
      <c r="S18" s="65" t="str" cm="1">
        <f t="array" aca="1" ref="S18" ca="1">IF(S26=TRUE,"",INDIRECT("'Input sheet—Service "&amp;RIGHT(S9,LEN(S9)-(SEARCH(" ",S9)))&amp;"'!F17"))</f>
        <v/>
      </c>
      <c r="T18" s="65" t="str" cm="1">
        <f t="array" aca="1" ref="T18" ca="1">IF(T26=TRUE,"",INDIRECT("'Input sheet—Service "&amp;RIGHT(T9,LEN(T9)-(SEARCH(" ",T9)))&amp;"'!F17"))</f>
        <v/>
      </c>
      <c r="U18" s="65" t="str" cm="1">
        <f t="array" aca="1" ref="U18" ca="1">IF(U26=TRUE,"",INDIRECT("'Input sheet—Service "&amp;RIGHT(U9,LEN(U9)-(SEARCH(" ",U9)))&amp;"'!F17"))</f>
        <v/>
      </c>
      <c r="V18" s="65" t="str" cm="1">
        <f t="array" aca="1" ref="V18" ca="1">IF(V26=TRUE,"",INDIRECT("'Input sheet—Service "&amp;RIGHT(V9,LEN(V9)-(SEARCH(" ",V9)))&amp;"'!F17"))</f>
        <v/>
      </c>
      <c r="W18" s="124" t="str" cm="1">
        <f t="array" aca="1" ref="W18" ca="1">IF(W26=TRUE,"",INDIRECT("'Input sheet—Service "&amp;RIGHT(W9,LEN(W9)-(SEARCH(" ",W9)))&amp;"'!F17"))</f>
        <v/>
      </c>
    </row>
    <row r="19" spans="1:23" s="29" customFormat="1" ht="26.15" customHeight="1" thickBot="1" x14ac:dyDescent="0.3">
      <c r="A19" s="21"/>
      <c r="B19" s="57" t="s">
        <v>50</v>
      </c>
      <c r="C19" s="66"/>
      <c r="D19" s="145" t="str" cm="1">
        <f t="array" aca="1" ref="D19" ca="1">IF(D26=TRUE,"",INDIRECT("'Input sheet—Service "&amp;RIGHT(D9,LEN(D9)-(SEARCH(" ",D9)))&amp;"'!$H$18"))</f>
        <v/>
      </c>
      <c r="E19" s="145" t="str" cm="1">
        <f t="array" aca="1" ref="E19" ca="1">IF(E26=TRUE,"",INDIRECT("'Input sheet—Service "&amp;RIGHT(E9,LEN(E9)-(SEARCH(" ",E9)))&amp;"'!$H$18"))</f>
        <v/>
      </c>
      <c r="F19" s="145" t="str" cm="1">
        <f t="array" aca="1" ref="F19" ca="1">IF(F26=TRUE,"",INDIRECT("'Input sheet—Service "&amp;RIGHT(F9,LEN(F9)-(SEARCH(" ",F9)))&amp;"'!$H$18"))</f>
        <v/>
      </c>
      <c r="G19" s="145" t="str" cm="1">
        <f t="array" aca="1" ref="G19" ca="1">IF(G26=TRUE,"",INDIRECT("'Input sheet—Service "&amp;RIGHT(G9,LEN(G9)-(SEARCH(" ",G9)))&amp;"'!$H$18"))</f>
        <v/>
      </c>
      <c r="H19" s="145" t="str" cm="1">
        <f t="array" aca="1" ref="H19" ca="1">IF(H26=TRUE,"",INDIRECT("'Input sheet—Service "&amp;RIGHT(H9,LEN(H9)-(SEARCH(" ",H9)))&amp;"'!$H$18"))</f>
        <v/>
      </c>
      <c r="I19" s="145" t="str" cm="1">
        <f t="array" aca="1" ref="I19" ca="1">IF(I26=TRUE,"",INDIRECT("'Input sheet—Service "&amp;RIGHT(I9,LEN(I9)-(SEARCH(" ",I9)))&amp;"'!$H$18"))</f>
        <v/>
      </c>
      <c r="J19" s="145" t="str" cm="1">
        <f t="array" aca="1" ref="J19" ca="1">IF(J26=TRUE,"",INDIRECT("'Input sheet—Service "&amp;RIGHT(J9,LEN(J9)-(SEARCH(" ",J9)))&amp;"'!$H$18"))</f>
        <v/>
      </c>
      <c r="K19" s="145" t="str" cm="1">
        <f t="array" aca="1" ref="K19" ca="1">IF(K26=TRUE,"",INDIRECT("'Input sheet—Service "&amp;RIGHT(K9,LEN(K9)-(SEARCH(" ",K9)))&amp;"'!$H$18"))</f>
        <v/>
      </c>
      <c r="L19" s="145" t="str" cm="1">
        <f t="array" aca="1" ref="L19" ca="1">IF(L26=TRUE,"",INDIRECT("'Input sheet—Service "&amp;RIGHT(L9,LEN(L9)-(SEARCH(" ",L9)))&amp;"'!$H$18"))</f>
        <v/>
      </c>
      <c r="M19" s="145" t="str" cm="1">
        <f t="array" aca="1" ref="M19" ca="1">IF(M26=TRUE,"",INDIRECT("'Input sheet—Service "&amp;RIGHT(M9,LEN(M9)-(SEARCH(" ",M9)))&amp;"'!$H$18"))</f>
        <v/>
      </c>
      <c r="N19" s="145" t="str" cm="1">
        <f t="array" aca="1" ref="N19" ca="1">IF(N26=TRUE,"",INDIRECT("'Input sheet—Service "&amp;RIGHT(N9,LEN(N9)-(SEARCH(" ",N9)))&amp;"'!$H$18"))</f>
        <v/>
      </c>
      <c r="O19" s="145" t="str" cm="1">
        <f t="array" aca="1" ref="O19" ca="1">IF(O26=TRUE,"",INDIRECT("'Input sheet—Service "&amp;RIGHT(O9,LEN(O9)-(SEARCH(" ",O9)))&amp;"'!$H$18"))</f>
        <v/>
      </c>
      <c r="P19" s="145" t="str" cm="1">
        <f t="array" aca="1" ref="P19" ca="1">IF(P26=TRUE,"",INDIRECT("'Input sheet—Service "&amp;RIGHT(P9,LEN(P9)-(SEARCH(" ",P9)))&amp;"'!$H$18"))</f>
        <v/>
      </c>
      <c r="Q19" s="145" t="str" cm="1">
        <f t="array" aca="1" ref="Q19" ca="1">IF(Q26=TRUE,"",INDIRECT("'Input sheet—Service "&amp;RIGHT(Q9,LEN(Q9)-(SEARCH(" ",Q9)))&amp;"'!$H$18"))</f>
        <v/>
      </c>
      <c r="R19" s="145" t="str" cm="1">
        <f t="array" aca="1" ref="R19" ca="1">IF(R26=TRUE,"",INDIRECT("'Input sheet—Service "&amp;RIGHT(R9,LEN(R9)-(SEARCH(" ",R9)))&amp;"'!$H$18"))</f>
        <v/>
      </c>
      <c r="S19" s="145" t="str" cm="1">
        <f t="array" aca="1" ref="S19" ca="1">IF(S26=TRUE,"",INDIRECT("'Input sheet—Service "&amp;RIGHT(S9,LEN(S9)-(SEARCH(" ",S9)))&amp;"'!$H$18"))</f>
        <v/>
      </c>
      <c r="T19" s="145" t="str" cm="1">
        <f t="array" aca="1" ref="T19" ca="1">IF(T26=TRUE,"",INDIRECT("'Input sheet—Service "&amp;RIGHT(T9,LEN(T9)-(SEARCH(" ",T9)))&amp;"'!$H$18"))</f>
        <v/>
      </c>
      <c r="U19" s="145" t="str" cm="1">
        <f t="array" aca="1" ref="U19" ca="1">IF(U26=TRUE,"",INDIRECT("'Input sheet—Service "&amp;RIGHT(U9,LEN(U9)-(SEARCH(" ",U9)))&amp;"'!$H$18"))</f>
        <v/>
      </c>
      <c r="V19" s="145" t="str" cm="1">
        <f t="array" aca="1" ref="V19" ca="1">IF(V26=TRUE,"",INDIRECT("'Input sheet—Service "&amp;RIGHT(V9,LEN(V9)-(SEARCH(" ",V9)))&amp;"'!$H$18"))</f>
        <v/>
      </c>
      <c r="W19" s="66" t="str" cm="1">
        <f t="array" aca="1" ref="W19" ca="1">IF(W26=TRUE,"",INDIRECT("'Input sheet—Service "&amp;RIGHT(W9,LEN(W9)-(SEARCH(" ",W9)))&amp;"'!$H$18"))</f>
        <v/>
      </c>
    </row>
    <row r="20" spans="1:23" s="29" customFormat="1" ht="34.5" customHeight="1" thickBot="1" x14ac:dyDescent="0.3">
      <c r="A20" s="21"/>
      <c r="B20" s="58" t="s">
        <v>51</v>
      </c>
      <c r="C20" s="67"/>
      <c r="D20" s="63" t="str">
        <f ca="1">IFERROR(IF(D18=$C$29,IF((D17+D19)&gt;100,100,(D17+D19)),IF((D17+D19)&lt;50,50,IF((D17+D19)&gt;100,100,(D17+D19)))),"")</f>
        <v/>
      </c>
      <c r="E20" s="63" t="str">
        <f ca="1">IFERROR(IF(E18=$C$29,IF((E17+E19)&gt;100,100,(E17+E19)),IF((E17+E19)&lt;50,50,IF((E17+E19)&gt;100,100,(E17+E19)))),"")</f>
        <v/>
      </c>
      <c r="F20" s="63" t="str">
        <f t="shared" ref="F20:W20" ca="1" si="4">IFERROR(IF(F18=$C$29,IF((F17+F19)&gt;100,100,(F17+F19)),IF((F17+F19)&lt;50,50,IF((F17+F19)&gt;100,100,(F17+F19)))),"")</f>
        <v/>
      </c>
      <c r="G20" s="63" t="str">
        <f t="shared" ca="1" si="4"/>
        <v/>
      </c>
      <c r="H20" s="63" t="str">
        <f t="shared" ca="1" si="4"/>
        <v/>
      </c>
      <c r="I20" s="63" t="str">
        <f t="shared" ca="1" si="4"/>
        <v/>
      </c>
      <c r="J20" s="63" t="str">
        <f t="shared" ca="1" si="4"/>
        <v/>
      </c>
      <c r="K20" s="63" t="str">
        <f t="shared" ca="1" si="4"/>
        <v/>
      </c>
      <c r="L20" s="63" t="str">
        <f t="shared" ca="1" si="4"/>
        <v/>
      </c>
      <c r="M20" s="63" t="str">
        <f t="shared" ca="1" si="4"/>
        <v/>
      </c>
      <c r="N20" s="63" t="str">
        <f t="shared" ca="1" si="4"/>
        <v/>
      </c>
      <c r="O20" s="63" t="str">
        <f t="shared" ca="1" si="4"/>
        <v/>
      </c>
      <c r="P20" s="63" t="str">
        <f t="shared" ca="1" si="4"/>
        <v/>
      </c>
      <c r="Q20" s="63" t="str">
        <f t="shared" ca="1" si="4"/>
        <v/>
      </c>
      <c r="R20" s="63" t="str">
        <f t="shared" ca="1" si="4"/>
        <v/>
      </c>
      <c r="S20" s="63" t="str">
        <f t="shared" ca="1" si="4"/>
        <v/>
      </c>
      <c r="T20" s="63" t="str">
        <f t="shared" ca="1" si="4"/>
        <v/>
      </c>
      <c r="U20" s="63" t="str">
        <f t="shared" ca="1" si="4"/>
        <v/>
      </c>
      <c r="V20" s="63" t="str">
        <f t="shared" ca="1" si="4"/>
        <v/>
      </c>
      <c r="W20" s="123" t="str">
        <f t="shared" ca="1" si="4"/>
        <v/>
      </c>
    </row>
    <row r="21" spans="1:23" s="29" customFormat="1" ht="13" thickBot="1" x14ac:dyDescent="0.3">
      <c r="A21" s="21"/>
      <c r="B21" s="59"/>
      <c r="W21" s="60"/>
    </row>
    <row r="22" spans="1:23" s="30" customFormat="1" ht="48.65" customHeight="1" thickBot="1" x14ac:dyDescent="0.4">
      <c r="A22" s="44"/>
      <c r="B22" s="45" t="s">
        <v>52</v>
      </c>
      <c r="C22" s="46" t="s">
        <v>53</v>
      </c>
      <c r="D22" s="46" t="s">
        <v>54</v>
      </c>
      <c r="E22" s="46" t="s">
        <v>54</v>
      </c>
      <c r="F22" s="46" t="s">
        <v>54</v>
      </c>
      <c r="G22" s="46" t="s">
        <v>54</v>
      </c>
      <c r="H22" s="46" t="s">
        <v>54</v>
      </c>
      <c r="I22" s="46" t="s">
        <v>54</v>
      </c>
      <c r="J22" s="46" t="s">
        <v>54</v>
      </c>
      <c r="K22" s="46" t="s">
        <v>54</v>
      </c>
      <c r="L22" s="46" t="s">
        <v>54</v>
      </c>
      <c r="M22" s="46" t="s">
        <v>54</v>
      </c>
      <c r="N22" s="46" t="s">
        <v>54</v>
      </c>
      <c r="O22" s="46" t="s">
        <v>54</v>
      </c>
      <c r="P22" s="46" t="s">
        <v>54</v>
      </c>
      <c r="Q22" s="46" t="s">
        <v>54</v>
      </c>
      <c r="R22" s="46" t="s">
        <v>54</v>
      </c>
      <c r="S22" s="46" t="s">
        <v>54</v>
      </c>
      <c r="T22" s="46" t="s">
        <v>54</v>
      </c>
      <c r="U22" s="46" t="s">
        <v>54</v>
      </c>
      <c r="V22" s="46" t="s">
        <v>54</v>
      </c>
      <c r="W22" s="47" t="s">
        <v>54</v>
      </c>
    </row>
    <row r="23" spans="1:23" s="31" customFormat="1" ht="37.5" customHeight="1" thickBot="1" x14ac:dyDescent="0.3">
      <c r="A23" s="61"/>
      <c r="B23" s="76" t="s">
        <v>55</v>
      </c>
      <c r="C23" s="77">
        <f ca="1">SUM(D23:W23)</f>
        <v>0</v>
      </c>
      <c r="D23" s="77" t="str" cm="1">
        <f t="array" aca="1" ref="D23" ca="1">IF(D26=TRUE,"",INDIRECT("'Input sheet—Cost'!$F$"&amp;COLUMN()+26))</f>
        <v/>
      </c>
      <c r="E23" s="77" t="str" cm="1">
        <f t="array" aca="1" ref="E23" ca="1">IF(E26=TRUE,"",INDIRECT("'Input sheet—Cost'!$F$"&amp;COLUMN()+26))</f>
        <v/>
      </c>
      <c r="F23" s="77" t="str" cm="1">
        <f t="array" aca="1" ref="F23" ca="1">IF(F26=TRUE,"",INDIRECT("'Input sheet—Cost'!$F$"&amp;COLUMN()+26))</f>
        <v/>
      </c>
      <c r="G23" s="77" t="str" cm="1">
        <f t="array" aca="1" ref="G23" ca="1">IF(G26=TRUE,"",INDIRECT("'Input sheet—Cost'!$F$"&amp;COLUMN()+26))</f>
        <v/>
      </c>
      <c r="H23" s="77" t="str" cm="1">
        <f t="array" aca="1" ref="H23" ca="1">IF(H26=TRUE,"",INDIRECT("'Input sheet—Cost'!$F$"&amp;COLUMN()+26))</f>
        <v/>
      </c>
      <c r="I23" s="77" t="str" cm="1">
        <f t="array" aca="1" ref="I23" ca="1">IF(I26=TRUE,"",INDIRECT("'Input sheet—Cost'!$F$"&amp;COLUMN()+26))</f>
        <v/>
      </c>
      <c r="J23" s="77" t="str" cm="1">
        <f t="array" aca="1" ref="J23" ca="1">IF(J26=TRUE,"",INDIRECT("'Input sheet—Cost'!$F$"&amp;COLUMN()+26))</f>
        <v/>
      </c>
      <c r="K23" s="77" t="str" cm="1">
        <f t="array" aca="1" ref="K23" ca="1">IF(K26=TRUE,"",INDIRECT("'Input sheet—Cost'!$F$"&amp;COLUMN()+26))</f>
        <v/>
      </c>
      <c r="L23" s="77" t="str" cm="1">
        <f t="array" aca="1" ref="L23" ca="1">IF(L26=TRUE,"",INDIRECT("'Input sheet—Cost'!$F$"&amp;COLUMN()+26))</f>
        <v/>
      </c>
      <c r="M23" s="77" t="str" cm="1">
        <f t="array" aca="1" ref="M23" ca="1">IF(M26=TRUE,"",INDIRECT("'Input sheet—Cost'!$F$"&amp;COLUMN()+26))</f>
        <v/>
      </c>
      <c r="N23" s="77" t="str" cm="1">
        <f t="array" aca="1" ref="N23" ca="1">IF(N26=TRUE,"",INDIRECT("'Input sheet—Cost'!$F$"&amp;COLUMN()+26))</f>
        <v/>
      </c>
      <c r="O23" s="77" t="str" cm="1">
        <f t="array" aca="1" ref="O23" ca="1">IF(O26=TRUE,"",INDIRECT("'Input sheet—Cost'!$F$"&amp;COLUMN()+26))</f>
        <v/>
      </c>
      <c r="P23" s="77" t="str" cm="1">
        <f t="array" aca="1" ref="P23" ca="1">IF(P26=TRUE,"",INDIRECT("'Input sheet—Cost'!$F$"&amp;COLUMN()+26))</f>
        <v/>
      </c>
      <c r="Q23" s="77" t="str" cm="1">
        <f t="array" aca="1" ref="Q23" ca="1">IF(Q26=TRUE,"",INDIRECT("'Input sheet—Cost'!$F$"&amp;COLUMN()+26))</f>
        <v/>
      </c>
      <c r="R23" s="77" t="str" cm="1">
        <f t="array" aca="1" ref="R23" ca="1">IF(R26=TRUE,"",INDIRECT("'Input sheet—Cost'!$F$"&amp;COLUMN()+26))</f>
        <v/>
      </c>
      <c r="S23" s="77" t="str" cm="1">
        <f t="array" aca="1" ref="S23" ca="1">IF(S26=TRUE,"",INDIRECT("'Input sheet—Cost'!$F$"&amp;COLUMN()+26))</f>
        <v/>
      </c>
      <c r="T23" s="77" t="str" cm="1">
        <f t="array" aca="1" ref="T23" ca="1">IF(T26=TRUE,"",INDIRECT("'Input sheet—Cost'!$F$"&amp;COLUMN()+26))</f>
        <v/>
      </c>
      <c r="U23" s="77" t="str" cm="1">
        <f t="array" aca="1" ref="U23" ca="1">IF(U26=TRUE,"",INDIRECT("'Input sheet—Cost'!$F$"&amp;COLUMN()+26))</f>
        <v/>
      </c>
      <c r="V23" s="77" t="str" cm="1">
        <f t="array" aca="1" ref="V23" ca="1">IF(V26=TRUE,"",INDIRECT("'Input sheet—Cost'!$F$"&amp;COLUMN()+26))</f>
        <v/>
      </c>
      <c r="W23" s="121" t="str" cm="1">
        <f t="array" aca="1" ref="W23" ca="1">IF(W26=TRUE,"",INDIRECT("'Input sheet—Cost'!$F$"&amp;COLUMN()+26))</f>
        <v/>
      </c>
    </row>
    <row r="24" spans="1:23" s="5" customFormat="1" ht="12.5" x14ac:dyDescent="0.25">
      <c r="B24" s="68"/>
      <c r="C24" s="69"/>
      <c r="D24" s="70"/>
      <c r="E24" s="70"/>
      <c r="F24" s="70"/>
      <c r="G24" s="70"/>
      <c r="H24" s="70"/>
      <c r="I24" s="70"/>
      <c r="J24" s="70"/>
      <c r="K24" s="70"/>
      <c r="L24" s="70"/>
      <c r="M24" s="70"/>
      <c r="N24" s="70"/>
      <c r="O24" s="70"/>
      <c r="P24" s="70"/>
      <c r="Q24" s="70"/>
      <c r="R24" s="70"/>
      <c r="S24" s="70"/>
      <c r="T24" s="70"/>
      <c r="U24" s="70"/>
      <c r="V24" s="70"/>
      <c r="W24" s="71"/>
    </row>
    <row r="25" spans="1:23" s="5" customFormat="1" ht="13.5" thickBot="1" x14ac:dyDescent="0.35">
      <c r="B25" s="161" t="s">
        <v>56</v>
      </c>
      <c r="C25" s="162"/>
      <c r="D25" s="162"/>
      <c r="E25" s="162"/>
      <c r="F25" s="162"/>
      <c r="G25" s="162"/>
      <c r="H25" s="162"/>
      <c r="I25" s="162"/>
      <c r="J25" s="162"/>
      <c r="K25" s="162"/>
      <c r="L25" s="162"/>
      <c r="M25" s="162"/>
      <c r="N25" s="162"/>
      <c r="O25" s="162"/>
      <c r="P25" s="162"/>
      <c r="Q25" s="162"/>
      <c r="R25" s="162"/>
      <c r="S25" s="162"/>
      <c r="T25" s="162"/>
      <c r="U25" s="162"/>
      <c r="V25" s="162"/>
      <c r="W25" s="163"/>
    </row>
    <row r="26" spans="1:23" s="29" customFormat="1" ht="12.5" hidden="1" x14ac:dyDescent="0.25">
      <c r="A26" s="21"/>
      <c r="B26" s="31" t="s">
        <v>57</v>
      </c>
      <c r="D26" s="29" t="b" cm="1">
        <f t="array" aca="1" ref="D26" ca="1">AND(SUMPRODUCT(- - (INDIRECT("'Input sheet—Service "&amp;D27&amp;"'!F17:F22")&lt;&gt;""))=0,SUMPRODUCT(- - (INDIRECT("'Input sheet—Service "&amp;D27&amp;"'!F31:F32")&lt;&gt;""))=0,INDIRECT("'Input sheet—Service "&amp;D27&amp;"'!F42")="",SUMPRODUCT(- - (INDIRECT("'Input sheet—Service "&amp;D27&amp;"'!F51:F53")&lt;&gt;""))=0,INDIRECT("'Input sheet—Service "&amp;D27&amp;"'!F62")="")</f>
        <v>1</v>
      </c>
      <c r="E26" s="29" t="b" cm="1">
        <f t="array" aca="1" ref="E26" ca="1">AND(SUMPRODUCT(- - (INDIRECT("'Input sheet—Service "&amp;E27&amp;"'!F17:F22")&lt;&gt;""))=0,SUMPRODUCT(- - (INDIRECT("'Input sheet—Service "&amp;E27&amp;"'!F31:F32")&lt;&gt;""))=0,INDIRECT("'Input sheet—Service "&amp;E27&amp;"'!F42")="",SUMPRODUCT(- - (INDIRECT("'Input sheet—Service "&amp;E27&amp;"'!F51:F53")&lt;&gt;""))=0,INDIRECT("'Input sheet—Service "&amp;E27&amp;"'!F62")="")</f>
        <v>1</v>
      </c>
      <c r="F26" s="29" t="b" cm="1">
        <f t="array" aca="1" ref="F26" ca="1">AND(SUMPRODUCT(- - (INDIRECT("'Input sheet—Service "&amp;F27&amp;"'!F17:F22")&lt;&gt;""))=0,SUMPRODUCT(- - (INDIRECT("'Input sheet—Service "&amp;F27&amp;"'!F31:F32")&lt;&gt;""))=0,INDIRECT("'Input sheet—Service "&amp;F27&amp;"'!F42")="",SUMPRODUCT(- - (INDIRECT("'Input sheet—Service "&amp;F27&amp;"'!F51:F53")&lt;&gt;""))=0,INDIRECT("'Input sheet—Service "&amp;F27&amp;"'!F62")="")</f>
        <v>1</v>
      </c>
      <c r="G26" s="29" t="b" cm="1">
        <f t="array" aca="1" ref="G26" ca="1">AND(SUMPRODUCT(- - (INDIRECT("'Input sheet—Service "&amp;G27&amp;"'!F17:F22")&lt;&gt;""))=0,SUMPRODUCT(- - (INDIRECT("'Input sheet—Service "&amp;G27&amp;"'!F31:F32")&lt;&gt;""))=0,INDIRECT("'Input sheet—Service "&amp;G27&amp;"'!F42")="",SUMPRODUCT(- - (INDIRECT("'Input sheet—Service "&amp;G27&amp;"'!F51:F53")&lt;&gt;""))=0,INDIRECT("'Input sheet—Service "&amp;G27&amp;"'!F62")="")</f>
        <v>1</v>
      </c>
      <c r="H26" s="29" t="b" cm="1">
        <f t="array" aca="1" ref="H26" ca="1">AND(SUMPRODUCT(- - (INDIRECT("'Input sheet—Service "&amp;H27&amp;"'!F17:F22")&lt;&gt;""))=0,SUMPRODUCT(- - (INDIRECT("'Input sheet—Service "&amp;H27&amp;"'!F31:F32")&lt;&gt;""))=0,INDIRECT("'Input sheet—Service "&amp;H27&amp;"'!F42")="",SUMPRODUCT(- - (INDIRECT("'Input sheet—Service "&amp;H27&amp;"'!F51:F53")&lt;&gt;""))=0,INDIRECT("'Input sheet—Service "&amp;H27&amp;"'!F62")="")</f>
        <v>1</v>
      </c>
      <c r="I26" s="29" t="b" cm="1">
        <f t="array" aca="1" ref="I26" ca="1">AND(SUMPRODUCT(- - (INDIRECT("'Input sheet—Service "&amp;I27&amp;"'!F17:F22")&lt;&gt;""))=0,SUMPRODUCT(- - (INDIRECT("'Input sheet—Service "&amp;I27&amp;"'!F31:F32")&lt;&gt;""))=0,INDIRECT("'Input sheet—Service "&amp;I27&amp;"'!F42")="",SUMPRODUCT(- - (INDIRECT("'Input sheet—Service "&amp;I27&amp;"'!F51:F53")&lt;&gt;""))=0,INDIRECT("'Input sheet—Service "&amp;I27&amp;"'!F62")="")</f>
        <v>1</v>
      </c>
      <c r="J26" s="29" t="b" cm="1">
        <f t="array" aca="1" ref="J26" ca="1">AND(SUMPRODUCT(- - (INDIRECT("'Input sheet—Service "&amp;J27&amp;"'!F17:F22")&lt;&gt;""))=0,SUMPRODUCT(- - (INDIRECT("'Input sheet—Service "&amp;J27&amp;"'!F31:F32")&lt;&gt;""))=0,INDIRECT("'Input sheet—Service "&amp;J27&amp;"'!F42")="",SUMPRODUCT(- - (INDIRECT("'Input sheet—Service "&amp;J27&amp;"'!F51:F53")&lt;&gt;""))=0,INDIRECT("'Input sheet—Service "&amp;J27&amp;"'!F62")="")</f>
        <v>1</v>
      </c>
      <c r="K26" s="29" t="b" cm="1">
        <f t="array" aca="1" ref="K26" ca="1">AND(SUMPRODUCT(- - (INDIRECT("'Input sheet—Service "&amp;K27&amp;"'!F17:F22")&lt;&gt;""))=0,SUMPRODUCT(- - (INDIRECT("'Input sheet—Service "&amp;K27&amp;"'!F31:F32")&lt;&gt;""))=0,INDIRECT("'Input sheet—Service "&amp;K27&amp;"'!F42")="",SUMPRODUCT(- - (INDIRECT("'Input sheet—Service "&amp;K27&amp;"'!F51:F53")&lt;&gt;""))=0,INDIRECT("'Input sheet—Service "&amp;K27&amp;"'!F62")="")</f>
        <v>1</v>
      </c>
      <c r="L26" s="29" t="b" cm="1">
        <f t="array" aca="1" ref="L26" ca="1">AND(SUMPRODUCT(- - (INDIRECT("'Input sheet—Service "&amp;L27&amp;"'!F17:F22")&lt;&gt;""))=0,SUMPRODUCT(- - (INDIRECT("'Input sheet—Service "&amp;L27&amp;"'!F31:F32")&lt;&gt;""))=0,INDIRECT("'Input sheet—Service "&amp;L27&amp;"'!F42")="",SUMPRODUCT(- - (INDIRECT("'Input sheet—Service "&amp;L27&amp;"'!F51:F53")&lt;&gt;""))=0,INDIRECT("'Input sheet—Service "&amp;L27&amp;"'!F62")="")</f>
        <v>1</v>
      </c>
      <c r="M26" s="29" t="b" cm="1">
        <f t="array" aca="1" ref="M26" ca="1">AND(SUMPRODUCT(- - (INDIRECT("'Input sheet—Service "&amp;M27&amp;"'!F17:F22")&lt;&gt;""))=0,SUMPRODUCT(- - (INDIRECT("'Input sheet—Service "&amp;M27&amp;"'!F31:F32")&lt;&gt;""))=0,INDIRECT("'Input sheet—Service "&amp;M27&amp;"'!F42")="",SUMPRODUCT(- - (INDIRECT("'Input sheet—Service "&amp;M27&amp;"'!F51:F53")&lt;&gt;""))=0,INDIRECT("'Input sheet—Service "&amp;M27&amp;"'!F62")="")</f>
        <v>1</v>
      </c>
      <c r="N26" s="29" t="b" cm="1">
        <f t="array" aca="1" ref="N26" ca="1">AND(SUMPRODUCT(- - (INDIRECT("'Input sheet—Service "&amp;N27&amp;"'!F17:F22")&lt;&gt;""))=0,SUMPRODUCT(- - (INDIRECT("'Input sheet—Service "&amp;N27&amp;"'!F31:F32")&lt;&gt;""))=0,INDIRECT("'Input sheet—Service "&amp;N27&amp;"'!F42")="",SUMPRODUCT(- - (INDIRECT("'Input sheet—Service "&amp;N27&amp;"'!F51:F53")&lt;&gt;""))=0,INDIRECT("'Input sheet—Service "&amp;N27&amp;"'!F62")="")</f>
        <v>1</v>
      </c>
      <c r="O26" s="29" t="b" cm="1">
        <f t="array" aca="1" ref="O26" ca="1">AND(SUMPRODUCT(- - (INDIRECT("'Input sheet—Service "&amp;O27&amp;"'!F17:F22")&lt;&gt;""))=0,SUMPRODUCT(- - (INDIRECT("'Input sheet—Service "&amp;O27&amp;"'!F31:F32")&lt;&gt;""))=0,INDIRECT("'Input sheet—Service "&amp;O27&amp;"'!F42")="",SUMPRODUCT(- - (INDIRECT("'Input sheet—Service "&amp;O27&amp;"'!F51:F53")&lt;&gt;""))=0,INDIRECT("'Input sheet—Service "&amp;O27&amp;"'!F62")="")</f>
        <v>1</v>
      </c>
      <c r="P26" s="29" t="b" cm="1">
        <f t="array" aca="1" ref="P26" ca="1">AND(SUMPRODUCT(- - (INDIRECT("'Input sheet—Service "&amp;P27&amp;"'!F17:F22")&lt;&gt;""))=0,SUMPRODUCT(- - (INDIRECT("'Input sheet—Service "&amp;P27&amp;"'!F31:F32")&lt;&gt;""))=0,INDIRECT("'Input sheet—Service "&amp;P27&amp;"'!F42")="",SUMPRODUCT(- - (INDIRECT("'Input sheet—Service "&amp;P27&amp;"'!F51:F53")&lt;&gt;""))=0,INDIRECT("'Input sheet—Service "&amp;P27&amp;"'!F62")="")</f>
        <v>1</v>
      </c>
      <c r="Q26" s="29" t="b" cm="1">
        <f t="array" aca="1" ref="Q26" ca="1">AND(SUMPRODUCT(- - (INDIRECT("'Input sheet—Service "&amp;Q27&amp;"'!F17:F22")&lt;&gt;""))=0,SUMPRODUCT(- - (INDIRECT("'Input sheet—Service "&amp;Q27&amp;"'!F31:F32")&lt;&gt;""))=0,INDIRECT("'Input sheet—Service "&amp;Q27&amp;"'!F42")="",SUMPRODUCT(- - (INDIRECT("'Input sheet—Service "&amp;Q27&amp;"'!F51:F53")&lt;&gt;""))=0,INDIRECT("'Input sheet—Service "&amp;Q27&amp;"'!F62")="")</f>
        <v>1</v>
      </c>
      <c r="R26" s="29" t="b" cm="1">
        <f t="array" aca="1" ref="R26" ca="1">AND(SUMPRODUCT(- - (INDIRECT("'Input sheet—Service "&amp;R27&amp;"'!F17:F22")&lt;&gt;""))=0,SUMPRODUCT(- - (INDIRECT("'Input sheet—Service "&amp;R27&amp;"'!F31:F32")&lt;&gt;""))=0,INDIRECT("'Input sheet—Service "&amp;R27&amp;"'!F42")="",SUMPRODUCT(- - (INDIRECT("'Input sheet—Service "&amp;R27&amp;"'!F51:F53")&lt;&gt;""))=0,INDIRECT("'Input sheet—Service "&amp;R27&amp;"'!F62")="")</f>
        <v>1</v>
      </c>
      <c r="S26" s="29" t="b" cm="1">
        <f t="array" aca="1" ref="S26" ca="1">AND(SUMPRODUCT(- - (INDIRECT("'Input sheet—Service "&amp;S27&amp;"'!F17:F22")&lt;&gt;""))=0,SUMPRODUCT(- - (INDIRECT("'Input sheet—Service "&amp;S27&amp;"'!F31:F32")&lt;&gt;""))=0,INDIRECT("'Input sheet—Service "&amp;S27&amp;"'!F42")="",SUMPRODUCT(- - (INDIRECT("'Input sheet—Service "&amp;S27&amp;"'!F51:F53")&lt;&gt;""))=0,INDIRECT("'Input sheet—Service "&amp;S27&amp;"'!F62")="")</f>
        <v>1</v>
      </c>
      <c r="T26" s="29" t="b" cm="1">
        <f t="array" aca="1" ref="T26" ca="1">AND(SUMPRODUCT(- - (INDIRECT("'Input sheet—Service "&amp;T27&amp;"'!F17:F22")&lt;&gt;""))=0,SUMPRODUCT(- - (INDIRECT("'Input sheet—Service "&amp;T27&amp;"'!F31:F32")&lt;&gt;""))=0,INDIRECT("'Input sheet—Service "&amp;T27&amp;"'!F42")="",SUMPRODUCT(- - (INDIRECT("'Input sheet—Service "&amp;T27&amp;"'!F51:F53")&lt;&gt;""))=0,INDIRECT("'Input sheet—Service "&amp;T27&amp;"'!F62")="")</f>
        <v>1</v>
      </c>
      <c r="U26" s="29" t="b" cm="1">
        <f t="array" aca="1" ref="U26" ca="1">AND(SUMPRODUCT(- - (INDIRECT("'Input sheet—Service "&amp;U27&amp;"'!F17:F22")&lt;&gt;""))=0,SUMPRODUCT(- - (INDIRECT("'Input sheet—Service "&amp;U27&amp;"'!F31:F32")&lt;&gt;""))=0,INDIRECT("'Input sheet—Service "&amp;U27&amp;"'!F42")="",SUMPRODUCT(- - (INDIRECT("'Input sheet—Service "&amp;U27&amp;"'!F51:F53")&lt;&gt;""))=0,INDIRECT("'Input sheet—Service "&amp;U27&amp;"'!F62")="")</f>
        <v>1</v>
      </c>
      <c r="V26" s="29" t="b" cm="1">
        <f t="array" aca="1" ref="V26" ca="1">AND(SUMPRODUCT(- - (INDIRECT("'Input sheet—Service "&amp;V27&amp;"'!F17:F22")&lt;&gt;""))=0,SUMPRODUCT(- - (INDIRECT("'Input sheet—Service "&amp;V27&amp;"'!F31:F32")&lt;&gt;""))=0,INDIRECT("'Input sheet—Service "&amp;V27&amp;"'!F42")="",SUMPRODUCT(- - (INDIRECT("'Input sheet—Service "&amp;V27&amp;"'!F51:F53")&lt;&gt;""))=0,INDIRECT("'Input sheet—Service "&amp;V27&amp;"'!F62")="")</f>
        <v>1</v>
      </c>
      <c r="W26" s="29" t="b" cm="1">
        <f t="array" aca="1" ref="W26" ca="1">AND(SUMPRODUCT(- - (INDIRECT("'Input sheet—Service "&amp;W27&amp;"'!F17:F22")&lt;&gt;""))=0,SUMPRODUCT(- - (INDIRECT("'Input sheet—Service "&amp;W27&amp;"'!F31:F32")&lt;&gt;""))=0,INDIRECT("'Input sheet—Service "&amp;W27&amp;"'!F42")="",SUMPRODUCT(- - (INDIRECT("'Input sheet—Service "&amp;W27&amp;"'!F51:F53")&lt;&gt;""))=0,INDIRECT("'Input sheet—Service "&amp;W27&amp;"'!F62")="")</f>
        <v>1</v>
      </c>
    </row>
    <row r="27" spans="1:23" s="29" customFormat="1" ht="12.5" hidden="1" x14ac:dyDescent="0.25">
      <c r="A27" s="21"/>
      <c r="B27" s="31" t="s">
        <v>58</v>
      </c>
      <c r="D27" s="29" t="str">
        <f>RIGHT(D9,LEN(D9)-(SEARCH(" ",D9)))</f>
        <v>1</v>
      </c>
      <c r="E27" s="29" t="str">
        <f>RIGHT(E9,LEN(E9)-(SEARCH(" ",E9)))</f>
        <v>2</v>
      </c>
      <c r="F27" s="29" t="str">
        <f t="shared" ref="F27:W27" si="5">RIGHT(F9,LEN(F9)-(SEARCH(" ",F9)))</f>
        <v>3</v>
      </c>
      <c r="G27" s="29" t="str">
        <f t="shared" si="5"/>
        <v>4</v>
      </c>
      <c r="H27" s="29" t="str">
        <f t="shared" si="5"/>
        <v>5</v>
      </c>
      <c r="I27" s="29" t="str">
        <f t="shared" si="5"/>
        <v>6</v>
      </c>
      <c r="J27" s="29" t="str">
        <f t="shared" si="5"/>
        <v>7</v>
      </c>
      <c r="K27" s="29" t="str">
        <f t="shared" si="5"/>
        <v>8</v>
      </c>
      <c r="L27" s="29" t="str">
        <f t="shared" si="5"/>
        <v>9</v>
      </c>
      <c r="M27" s="29" t="str">
        <f t="shared" si="5"/>
        <v>10</v>
      </c>
      <c r="N27" s="29" t="str">
        <f t="shared" si="5"/>
        <v>11</v>
      </c>
      <c r="O27" s="29" t="str">
        <f t="shared" si="5"/>
        <v>12</v>
      </c>
      <c r="P27" s="29" t="str">
        <f t="shared" si="5"/>
        <v>13</v>
      </c>
      <c r="Q27" s="29" t="str">
        <f t="shared" si="5"/>
        <v>14</v>
      </c>
      <c r="R27" s="29" t="str">
        <f t="shared" si="5"/>
        <v>15</v>
      </c>
      <c r="S27" s="29" t="str">
        <f t="shared" si="5"/>
        <v>16</v>
      </c>
      <c r="T27" s="29" t="str">
        <f t="shared" si="5"/>
        <v>17</v>
      </c>
      <c r="U27" s="29" t="str">
        <f t="shared" si="5"/>
        <v>18</v>
      </c>
      <c r="V27" s="29" t="str">
        <f t="shared" si="5"/>
        <v>19</v>
      </c>
      <c r="W27" s="29" t="str">
        <f t="shared" si="5"/>
        <v>20</v>
      </c>
    </row>
    <row r="28" spans="1:23" s="29" customFormat="1" ht="12.5" x14ac:dyDescent="0.25">
      <c r="A28" s="21"/>
      <c r="B28" s="31"/>
    </row>
    <row r="29" spans="1:23" s="29" customFormat="1" ht="12.5" hidden="1" x14ac:dyDescent="0.25">
      <c r="A29" s="21"/>
      <c r="B29" s="31"/>
      <c r="C29" s="29" t="s">
        <v>59</v>
      </c>
    </row>
    <row r="30" spans="1:23" x14ac:dyDescent="0.3">
      <c r="F30" s="29"/>
      <c r="I30" s="29"/>
      <c r="V30" s="29"/>
    </row>
    <row r="31" spans="1:23" x14ac:dyDescent="0.3">
      <c r="C31" s="10" t="str" cm="1">
        <f t="array" aca="1" ref="C31" ca="1">IFERROR(OFFSET('Summary of values'!$D$23,,,,SUMPRODUCT(--('Summary of values'!$D$23:$W$23&lt;&gt;""))),"")</f>
        <v/>
      </c>
      <c r="F31" s="29"/>
      <c r="I31" s="29"/>
    </row>
    <row r="32" spans="1:23" x14ac:dyDescent="0.3">
      <c r="C32" s="10" t="str" cm="1">
        <f t="array" aca="1" ref="C32" ca="1">IFERROR(OFFSET('Summary of values'!$D$20,,,,SUMPRODUCT(--('Summary of values'!$D$20:$W$20&lt;&gt;""))),"")</f>
        <v/>
      </c>
      <c r="F32" s="29"/>
      <c r="I32" s="29"/>
    </row>
    <row r="33" spans="8:18" x14ac:dyDescent="0.3">
      <c r="I33" s="29"/>
    </row>
    <row r="34" spans="8:18" x14ac:dyDescent="0.3">
      <c r="H34" s="29"/>
      <c r="I34" s="29"/>
    </row>
    <row r="35" spans="8:18" x14ac:dyDescent="0.3">
      <c r="H35" s="29"/>
      <c r="I35" s="29"/>
    </row>
    <row r="36" spans="8:18" x14ac:dyDescent="0.3">
      <c r="I36" s="29"/>
    </row>
    <row r="37" spans="8:18" x14ac:dyDescent="0.3">
      <c r="I37" s="29"/>
      <c r="R37" s="116"/>
    </row>
    <row r="38" spans="8:18" x14ac:dyDescent="0.3">
      <c r="I38" s="29"/>
    </row>
    <row r="39" spans="8:18" x14ac:dyDescent="0.3">
      <c r="I39" s="29"/>
      <c r="R39" s="116"/>
    </row>
    <row r="40" spans="8:18" x14ac:dyDescent="0.3">
      <c r="H40" s="29"/>
      <c r="I40" s="29"/>
    </row>
    <row r="41" spans="8:18" x14ac:dyDescent="0.3">
      <c r="H41" s="29"/>
      <c r="I41" s="29"/>
    </row>
    <row r="42" spans="8:18" x14ac:dyDescent="0.3">
      <c r="I42" s="29"/>
    </row>
    <row r="43" spans="8:18" x14ac:dyDescent="0.3">
      <c r="I43" s="29"/>
    </row>
  </sheetData>
  <sheetProtection sheet="1" objects="1" scenarios="1"/>
  <mergeCells count="3">
    <mergeCell ref="B2:W5"/>
    <mergeCell ref="B6:W6"/>
    <mergeCell ref="B25:W25"/>
  </mergeCells>
  <phoneticPr fontId="17" type="noConversion"/>
  <conditionalFormatting sqref="C17">
    <cfRule type="cellIs" dxfId="1" priority="1" operator="notEqual">
      <formula>100</formula>
    </cfRule>
    <cfRule type="cellIs" dxfId="0" priority="2" operator="equal">
      <formula>100</formula>
    </cfRule>
  </conditionalFormatting>
  <dataValidations count="1">
    <dataValidation type="whole" allowBlank="1" showInputMessage="1" showErrorMessage="1" sqref="C12:C16" xr:uid="{6E2964FB-5140-4368-957D-C3B734CA29DD}">
      <formula1>0</formula1>
      <formula2>100</formula2>
    </dataValidation>
  </dataValidations>
  <pageMargins left="0.7" right="0.7" top="0.75" bottom="0.75" header="0.3" footer="0.3"/>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192EA-AAE3-4396-91E2-E4AF6A3F8B5D}">
  <sheetPr codeName="Sheet5">
    <pageSetUpPr fitToPage="1"/>
  </sheetPr>
  <dimension ref="B1:EI50"/>
  <sheetViews>
    <sheetView showGridLines="0" showRowColHeaders="0" workbookViewId="0"/>
  </sheetViews>
  <sheetFormatPr defaultColWidth="9.1796875" defaultRowHeight="14" x14ac:dyDescent="0.3"/>
  <cols>
    <col min="1" max="1" width="1.7265625" style="1" customWidth="1"/>
    <col min="2" max="2" width="4.81640625" style="9" customWidth="1"/>
    <col min="3" max="3" width="59.1796875" style="1" customWidth="1"/>
    <col min="4" max="4" width="9.54296875" style="1" customWidth="1"/>
    <col min="5" max="5" width="48.453125" style="3" customWidth="1"/>
    <col min="6" max="6" width="15.453125" style="1" customWidth="1"/>
    <col min="7" max="7" width="80.7265625" style="1" customWidth="1"/>
    <col min="8" max="8" width="8.1796875" style="5" hidden="1" customWidth="1"/>
    <col min="9" max="9" width="5.7265625" style="5" hidden="1" customWidth="1"/>
    <col min="10" max="10" width="0" style="5" hidden="1" customWidth="1"/>
    <col min="11" max="139" width="9.1796875" style="5"/>
    <col min="140" max="16384" width="9.1796875" style="1"/>
  </cols>
  <sheetData>
    <row r="1" spans="2:139" ht="10" customHeight="1" thickBot="1" x14ac:dyDescent="0.35"/>
    <row r="2" spans="2:139" ht="12.65" customHeight="1" x14ac:dyDescent="0.25">
      <c r="B2" s="152" t="s">
        <v>60</v>
      </c>
      <c r="C2" s="153"/>
      <c r="D2" s="153"/>
      <c r="E2" s="153"/>
      <c r="F2" s="153"/>
      <c r="G2" s="154"/>
    </row>
    <row r="3" spans="2:139" ht="12.65" customHeight="1" x14ac:dyDescent="0.25">
      <c r="B3" s="155"/>
      <c r="C3" s="156"/>
      <c r="D3" s="156"/>
      <c r="E3" s="156"/>
      <c r="F3" s="156"/>
      <c r="G3" s="157"/>
    </row>
    <row r="4" spans="2:139" ht="12.65" customHeight="1" x14ac:dyDescent="0.25">
      <c r="B4" s="155"/>
      <c r="C4" s="156"/>
      <c r="D4" s="156"/>
      <c r="E4" s="156"/>
      <c r="F4" s="156"/>
      <c r="G4" s="157"/>
    </row>
    <row r="5" spans="2:139" ht="12.65" customHeight="1" x14ac:dyDescent="0.25">
      <c r="B5" s="155"/>
      <c r="C5" s="156"/>
      <c r="D5" s="156"/>
      <c r="E5" s="156"/>
      <c r="F5" s="156"/>
      <c r="G5" s="157"/>
    </row>
    <row r="6" spans="2:139" s="7" customFormat="1" ht="12.65" customHeight="1" x14ac:dyDescent="0.25">
      <c r="B6" s="177" t="s">
        <v>61</v>
      </c>
      <c r="C6" s="178"/>
      <c r="D6" s="178"/>
      <c r="E6" s="178"/>
      <c r="F6" s="178"/>
      <c r="G6" s="179"/>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row>
    <row r="7" spans="2:139" s="7" customFormat="1" ht="57.65" customHeight="1" thickBot="1" x14ac:dyDescent="0.3">
      <c r="B7" s="180"/>
      <c r="C7" s="181"/>
      <c r="D7" s="181"/>
      <c r="E7" s="181"/>
      <c r="F7" s="181"/>
      <c r="G7" s="182"/>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ht="12.5" x14ac:dyDescent="0.25">
      <c r="B8" s="171" t="s">
        <v>62</v>
      </c>
      <c r="C8" s="172"/>
      <c r="D8" s="172"/>
      <c r="E8" s="172"/>
      <c r="F8" s="172"/>
      <c r="G8" s="173"/>
    </row>
    <row r="9" spans="2:139" ht="12.5" x14ac:dyDescent="0.25">
      <c r="B9" s="174"/>
      <c r="C9" s="175"/>
      <c r="D9" s="175"/>
      <c r="E9" s="175"/>
      <c r="F9" s="175"/>
      <c r="G9" s="176"/>
    </row>
    <row r="10" spans="2:139" ht="12.5" x14ac:dyDescent="0.25">
      <c r="B10" s="174"/>
      <c r="C10" s="175"/>
      <c r="D10" s="175"/>
      <c r="E10" s="175"/>
      <c r="F10" s="175"/>
      <c r="G10" s="176"/>
      <c r="H10" s="5" t="s">
        <v>63</v>
      </c>
    </row>
    <row r="11" spans="2:139" ht="13" thickBot="1" x14ac:dyDescent="0.3">
      <c r="B11" s="174"/>
      <c r="C11" s="175"/>
      <c r="D11" s="175"/>
      <c r="E11" s="175"/>
      <c r="F11" s="175"/>
      <c r="G11" s="176"/>
      <c r="H11" s="5" t="s">
        <v>59</v>
      </c>
    </row>
    <row r="12" spans="2:139" ht="13" x14ac:dyDescent="0.25">
      <c r="B12" s="126" t="s">
        <v>64</v>
      </c>
      <c r="C12" s="80"/>
      <c r="D12" s="80"/>
      <c r="E12" s="80"/>
      <c r="F12" s="80"/>
      <c r="G12" s="81"/>
    </row>
    <row r="13" spans="2:139" ht="4.5" customHeight="1" x14ac:dyDescent="0.25">
      <c r="B13" s="82"/>
      <c r="C13" s="5"/>
      <c r="D13" s="83"/>
      <c r="E13" s="83"/>
      <c r="F13" s="184" t="s">
        <v>65</v>
      </c>
      <c r="G13" s="183" t="s">
        <v>66</v>
      </c>
    </row>
    <row r="14" spans="2:139" ht="24.75" customHeight="1" x14ac:dyDescent="0.25">
      <c r="B14" s="127"/>
      <c r="C14" s="5"/>
      <c r="D14" s="50"/>
      <c r="E14" s="50"/>
      <c r="F14" s="184"/>
      <c r="G14" s="183"/>
    </row>
    <row r="15" spans="2:139" ht="3" customHeight="1" thickBot="1" x14ac:dyDescent="0.3">
      <c r="B15" s="128"/>
      <c r="C15" s="129"/>
      <c r="D15" s="23"/>
      <c r="E15" s="23"/>
      <c r="F15" s="130"/>
      <c r="G15" s="131"/>
    </row>
    <row r="16" spans="2:139" ht="32.25" customHeight="1" thickBot="1" x14ac:dyDescent="0.3">
      <c r="B16" s="132" t="s">
        <v>67</v>
      </c>
      <c r="C16" s="169" t="s">
        <v>68</v>
      </c>
      <c r="D16" s="169"/>
      <c r="E16" s="170"/>
      <c r="F16" s="78"/>
      <c r="G16" s="133"/>
      <c r="H16" s="5" t="e">
        <f>IF(F16=$H$10,9,IF(F16=$H$11,0,error))</f>
        <v>#NAME?</v>
      </c>
      <c r="I16" s="5" t="s">
        <v>69</v>
      </c>
    </row>
    <row r="17" spans="2:9" ht="36.75" customHeight="1" thickBot="1" x14ac:dyDescent="0.3">
      <c r="B17" s="132" t="s">
        <v>70</v>
      </c>
      <c r="C17" s="169" t="s">
        <v>71</v>
      </c>
      <c r="D17" s="169"/>
      <c r="E17" s="170"/>
      <c r="F17" s="78">
        <f>F16*0.5</f>
        <v>0</v>
      </c>
      <c r="G17" s="133" t="s">
        <v>72</v>
      </c>
      <c r="H17" s="5" t="e">
        <f>IF(F17=$H$10,9,IF(F17=$H$11,0,error))</f>
        <v>#NAME?</v>
      </c>
      <c r="I17" s="5" t="s">
        <v>69</v>
      </c>
    </row>
    <row r="18" spans="2:9" ht="36" customHeight="1" thickBot="1" x14ac:dyDescent="0.3">
      <c r="B18" s="132" t="s">
        <v>73</v>
      </c>
      <c r="C18" s="169" t="s">
        <v>74</v>
      </c>
      <c r="D18" s="169"/>
      <c r="E18" s="170"/>
      <c r="F18" s="78">
        <f>F16*0.15</f>
        <v>0</v>
      </c>
      <c r="G18" s="133" t="s">
        <v>75</v>
      </c>
      <c r="H18" s="5" t="e">
        <f>IF(F18=$H$10,9,IF(F18=$H$11,0,error))</f>
        <v>#NAME?</v>
      </c>
      <c r="I18" s="5" t="s">
        <v>69</v>
      </c>
    </row>
    <row r="19" spans="2:9" ht="32.25" customHeight="1" thickBot="1" x14ac:dyDescent="0.3">
      <c r="B19" s="132" t="s">
        <v>76</v>
      </c>
      <c r="C19" s="169" t="s">
        <v>77</v>
      </c>
      <c r="D19" s="169"/>
      <c r="E19" s="170"/>
      <c r="F19" s="79">
        <f>F16*0.075</f>
        <v>0</v>
      </c>
      <c r="G19" s="133" t="s">
        <v>78</v>
      </c>
      <c r="H19" s="5" t="e">
        <f>IF(F19=$H$10,9,IF(F19=$H$11,0,error))</f>
        <v>#NAME?</v>
      </c>
      <c r="I19" s="5" t="s">
        <v>69</v>
      </c>
    </row>
    <row r="20" spans="2:9" ht="26.5" customHeight="1" thickBot="1" x14ac:dyDescent="0.3">
      <c r="B20" s="134"/>
      <c r="C20" s="135" t="s">
        <v>79</v>
      </c>
      <c r="D20" s="135"/>
      <c r="E20" s="135"/>
      <c r="F20" s="136">
        <f>F16-F17-F18-F19</f>
        <v>0</v>
      </c>
      <c r="G20" s="137"/>
    </row>
    <row r="21" spans="2:9" ht="14.25" customHeight="1" thickBot="1" x14ac:dyDescent="0.3">
      <c r="B21" s="138"/>
      <c r="C21" s="125"/>
      <c r="D21" s="139"/>
      <c r="E21" s="140"/>
      <c r="F21" s="140"/>
      <c r="G21" s="141"/>
    </row>
    <row r="22" spans="2:9" ht="12.5" x14ac:dyDescent="0.25">
      <c r="B22" s="171" t="s">
        <v>80</v>
      </c>
      <c r="C22" s="172"/>
      <c r="D22" s="172"/>
      <c r="E22" s="172"/>
      <c r="F22" s="172"/>
      <c r="G22" s="173"/>
    </row>
    <row r="23" spans="2:9" ht="12.5" x14ac:dyDescent="0.25">
      <c r="B23" s="174"/>
      <c r="C23" s="175"/>
      <c r="D23" s="175"/>
      <c r="E23" s="175"/>
      <c r="F23" s="175"/>
      <c r="G23" s="176"/>
    </row>
    <row r="24" spans="2:9" ht="12.5" x14ac:dyDescent="0.25">
      <c r="B24" s="174"/>
      <c r="C24" s="175"/>
      <c r="D24" s="175"/>
      <c r="E24" s="175"/>
      <c r="F24" s="175"/>
      <c r="G24" s="176"/>
      <c r="H24" s="5" t="s">
        <v>63</v>
      </c>
    </row>
    <row r="25" spans="2:9" ht="13" thickBot="1" x14ac:dyDescent="0.3">
      <c r="B25" s="174"/>
      <c r="C25" s="175"/>
      <c r="D25" s="175"/>
      <c r="E25" s="175"/>
      <c r="F25" s="175"/>
      <c r="G25" s="176"/>
      <c r="H25" s="5" t="s">
        <v>59</v>
      </c>
    </row>
    <row r="26" spans="2:9" ht="13" x14ac:dyDescent="0.25">
      <c r="B26" s="126" t="s">
        <v>64</v>
      </c>
      <c r="C26" s="80"/>
      <c r="D26" s="80"/>
      <c r="E26" s="80"/>
      <c r="F26" s="80"/>
      <c r="G26" s="81"/>
    </row>
    <row r="27" spans="2:9" ht="29.15" hidden="1" customHeight="1" x14ac:dyDescent="0.25">
      <c r="B27" s="82"/>
      <c r="C27" s="5"/>
      <c r="D27" s="83"/>
      <c r="E27" s="83"/>
      <c r="F27" s="165" t="s">
        <v>65</v>
      </c>
      <c r="G27" s="164" t="s">
        <v>66</v>
      </c>
    </row>
    <row r="28" spans="2:9" ht="27.75" customHeight="1" x14ac:dyDescent="0.25">
      <c r="B28" s="127"/>
      <c r="C28" s="5"/>
      <c r="D28" s="50"/>
      <c r="E28" s="50"/>
      <c r="F28" s="165"/>
      <c r="G28" s="164"/>
    </row>
    <row r="29" spans="2:9" ht="13.5" thickBot="1" x14ac:dyDescent="0.3">
      <c r="B29" s="142"/>
      <c r="C29" s="84"/>
      <c r="D29" s="21"/>
      <c r="E29" s="21"/>
      <c r="F29" s="51"/>
      <c r="G29" s="52"/>
    </row>
    <row r="30" spans="2:9" ht="24.65" customHeight="1" thickBot="1" x14ac:dyDescent="0.3">
      <c r="B30" s="143">
        <v>1</v>
      </c>
      <c r="C30" s="117" t="s">
        <v>81</v>
      </c>
      <c r="D30" s="117"/>
      <c r="E30" s="118" t="str">
        <f>'Summary of values'!$D$9</f>
        <v>Service 1</v>
      </c>
      <c r="F30" s="78"/>
      <c r="G30" s="133" t="s">
        <v>82</v>
      </c>
      <c r="H30" s="5" t="e">
        <f>IF(F30=$H$10,9,IF(F30=$H$11,0,error))</f>
        <v>#NAME?</v>
      </c>
      <c r="I30" s="5" t="s">
        <v>69</v>
      </c>
    </row>
    <row r="31" spans="2:9" ht="24.65" customHeight="1" thickBot="1" x14ac:dyDescent="0.3">
      <c r="B31" s="132">
        <v>2</v>
      </c>
      <c r="C31" s="119" t="s">
        <v>81</v>
      </c>
      <c r="D31" s="119"/>
      <c r="E31" s="120" t="str">
        <f>'Summary of values'!$E$9</f>
        <v>Service 2</v>
      </c>
      <c r="F31" s="78"/>
      <c r="G31" s="133" t="s">
        <v>82</v>
      </c>
      <c r="H31" s="5" t="e">
        <f>IF(F31=$H$10,9,IF(F31=$H$11,0,error))</f>
        <v>#NAME?</v>
      </c>
      <c r="I31" s="5" t="s">
        <v>69</v>
      </c>
    </row>
    <row r="32" spans="2:9" ht="24.65" customHeight="1" thickBot="1" x14ac:dyDescent="0.3">
      <c r="B32" s="132">
        <v>3</v>
      </c>
      <c r="C32" s="119" t="s">
        <v>81</v>
      </c>
      <c r="D32" s="119"/>
      <c r="E32" s="120" t="str">
        <f>'Summary of values'!$F$9</f>
        <v>Service 3</v>
      </c>
      <c r="F32" s="78"/>
      <c r="G32" s="133" t="s">
        <v>82</v>
      </c>
      <c r="H32" s="5" t="e">
        <f>IF(F32=$H$10,9,IF(F32=$H$11,0,error))</f>
        <v>#NAME?</v>
      </c>
      <c r="I32" s="5" t="s">
        <v>69</v>
      </c>
    </row>
    <row r="33" spans="2:9" ht="24.65" customHeight="1" thickBot="1" x14ac:dyDescent="0.3">
      <c r="B33" s="132">
        <v>4</v>
      </c>
      <c r="C33" s="119" t="s">
        <v>81</v>
      </c>
      <c r="D33" s="119"/>
      <c r="E33" s="120" t="str">
        <f>'Summary of values'!$G$9</f>
        <v>Service 4</v>
      </c>
      <c r="F33" s="78"/>
      <c r="G33" s="133" t="s">
        <v>82</v>
      </c>
    </row>
    <row r="34" spans="2:9" ht="24.65" customHeight="1" thickBot="1" x14ac:dyDescent="0.3">
      <c r="B34" s="132">
        <v>5</v>
      </c>
      <c r="C34" s="119" t="s">
        <v>81</v>
      </c>
      <c r="D34" s="119"/>
      <c r="E34" s="120" t="str">
        <f>'Summary of values'!$H$9</f>
        <v>Service 5</v>
      </c>
      <c r="F34" s="78"/>
      <c r="G34" s="133" t="s">
        <v>82</v>
      </c>
    </row>
    <row r="35" spans="2:9" ht="24.65" customHeight="1" thickBot="1" x14ac:dyDescent="0.3">
      <c r="B35" s="132">
        <v>6</v>
      </c>
      <c r="C35" s="119" t="s">
        <v>81</v>
      </c>
      <c r="D35" s="119"/>
      <c r="E35" s="120" t="str">
        <f>'Summary of values'!$I$9</f>
        <v>Service 6</v>
      </c>
      <c r="F35" s="78"/>
      <c r="G35" s="133" t="s">
        <v>82</v>
      </c>
    </row>
    <row r="36" spans="2:9" ht="24.65" customHeight="1" thickBot="1" x14ac:dyDescent="0.3">
      <c r="B36" s="132">
        <v>7</v>
      </c>
      <c r="C36" s="119" t="s">
        <v>81</v>
      </c>
      <c r="D36" s="119"/>
      <c r="E36" s="120" t="str">
        <f>'Summary of values'!$J$9</f>
        <v>Service 7</v>
      </c>
      <c r="F36" s="78"/>
      <c r="G36" s="133" t="s">
        <v>82</v>
      </c>
    </row>
    <row r="37" spans="2:9" ht="24.65" customHeight="1" thickBot="1" x14ac:dyDescent="0.3">
      <c r="B37" s="132">
        <v>8</v>
      </c>
      <c r="C37" s="119" t="s">
        <v>81</v>
      </c>
      <c r="D37" s="119"/>
      <c r="E37" s="120" t="str">
        <f>'Summary of values'!$K$9</f>
        <v>Service 8</v>
      </c>
      <c r="F37" s="78"/>
      <c r="G37" s="133" t="s">
        <v>82</v>
      </c>
    </row>
    <row r="38" spans="2:9" ht="24.65" customHeight="1" thickBot="1" x14ac:dyDescent="0.3">
      <c r="B38" s="132">
        <v>9</v>
      </c>
      <c r="C38" s="119" t="s">
        <v>81</v>
      </c>
      <c r="D38" s="119"/>
      <c r="E38" s="120" t="str">
        <f>'Summary of values'!$L$9</f>
        <v>Service 9</v>
      </c>
      <c r="F38" s="78"/>
      <c r="G38" s="133" t="s">
        <v>82</v>
      </c>
    </row>
    <row r="39" spans="2:9" ht="24.65" customHeight="1" thickBot="1" x14ac:dyDescent="0.3">
      <c r="B39" s="132">
        <v>10</v>
      </c>
      <c r="C39" s="119" t="s">
        <v>81</v>
      </c>
      <c r="D39" s="119"/>
      <c r="E39" s="120" t="str">
        <f>'Summary of values'!$M$9</f>
        <v>Service 10</v>
      </c>
      <c r="F39" s="78"/>
      <c r="G39" s="133" t="s">
        <v>82</v>
      </c>
    </row>
    <row r="40" spans="2:9" ht="24.65" customHeight="1" thickBot="1" x14ac:dyDescent="0.3">
      <c r="B40" s="132">
        <v>11</v>
      </c>
      <c r="C40" s="119" t="s">
        <v>81</v>
      </c>
      <c r="D40" s="119"/>
      <c r="E40" s="120" t="str">
        <f>'Summary of values'!$N$9</f>
        <v>Service 11</v>
      </c>
      <c r="F40" s="78"/>
      <c r="G40" s="133" t="s">
        <v>82</v>
      </c>
      <c r="H40" s="5" t="e">
        <f>IF(F40=$H$10,9,IF(F40=$H$11,0,error))</f>
        <v>#NAME?</v>
      </c>
      <c r="I40" s="5" t="s">
        <v>69</v>
      </c>
    </row>
    <row r="41" spans="2:9" ht="24.65" customHeight="1" thickBot="1" x14ac:dyDescent="0.3">
      <c r="B41" s="132">
        <v>12</v>
      </c>
      <c r="C41" s="119" t="s">
        <v>81</v>
      </c>
      <c r="D41" s="119"/>
      <c r="E41" s="120" t="str">
        <f>'Summary of values'!$O$9</f>
        <v>Service 12</v>
      </c>
      <c r="F41" s="78"/>
      <c r="G41" s="133" t="s">
        <v>82</v>
      </c>
      <c r="H41" s="5" t="e">
        <f>IF(F41=$H$10,9,IF(F41=$H$11,0,error))</f>
        <v>#NAME?</v>
      </c>
      <c r="I41" s="5" t="s">
        <v>69</v>
      </c>
    </row>
    <row r="42" spans="2:9" ht="24.65" customHeight="1" thickBot="1" x14ac:dyDescent="0.3">
      <c r="B42" s="132">
        <v>13</v>
      </c>
      <c r="C42" s="119" t="s">
        <v>81</v>
      </c>
      <c r="D42" s="119"/>
      <c r="E42" s="120" t="str">
        <f>'Summary of values'!$P$9</f>
        <v>Service 13</v>
      </c>
      <c r="F42" s="78"/>
      <c r="G42" s="133" t="s">
        <v>82</v>
      </c>
      <c r="H42" s="5" t="e">
        <f>IF(F42=$H$10,9,IF(F42=$H$11,0,error))</f>
        <v>#NAME?</v>
      </c>
      <c r="I42" s="5" t="s">
        <v>69</v>
      </c>
    </row>
    <row r="43" spans="2:9" ht="24.65" customHeight="1" thickBot="1" x14ac:dyDescent="0.3">
      <c r="B43" s="132">
        <v>14</v>
      </c>
      <c r="C43" s="119" t="s">
        <v>81</v>
      </c>
      <c r="D43" s="119"/>
      <c r="E43" s="120" t="str">
        <f>'Summary of values'!$Q$9</f>
        <v>Service 14</v>
      </c>
      <c r="F43" s="78"/>
      <c r="G43" s="133" t="s">
        <v>82</v>
      </c>
    </row>
    <row r="44" spans="2:9" ht="24.65" customHeight="1" thickBot="1" x14ac:dyDescent="0.3">
      <c r="B44" s="132">
        <v>15</v>
      </c>
      <c r="C44" s="119" t="s">
        <v>81</v>
      </c>
      <c r="D44" s="119"/>
      <c r="E44" s="120" t="str">
        <f>'Summary of values'!$R$9</f>
        <v>Service 15</v>
      </c>
      <c r="F44" s="78"/>
      <c r="G44" s="133" t="s">
        <v>82</v>
      </c>
    </row>
    <row r="45" spans="2:9" ht="24.65" customHeight="1" thickBot="1" x14ac:dyDescent="0.3">
      <c r="B45" s="132">
        <v>16</v>
      </c>
      <c r="C45" s="119" t="s">
        <v>81</v>
      </c>
      <c r="D45" s="119"/>
      <c r="E45" s="120" t="str">
        <f>'Summary of values'!$S$9</f>
        <v>Service 16</v>
      </c>
      <c r="F45" s="78"/>
      <c r="G45" s="133" t="s">
        <v>82</v>
      </c>
    </row>
    <row r="46" spans="2:9" ht="24.65" customHeight="1" thickBot="1" x14ac:dyDescent="0.3">
      <c r="B46" s="132">
        <v>17</v>
      </c>
      <c r="C46" s="119" t="s">
        <v>81</v>
      </c>
      <c r="D46" s="119"/>
      <c r="E46" s="120" t="str">
        <f>'Summary of values'!$T$9</f>
        <v>Service 17</v>
      </c>
      <c r="F46" s="78"/>
      <c r="G46" s="133" t="s">
        <v>82</v>
      </c>
    </row>
    <row r="47" spans="2:9" ht="24.65" customHeight="1" thickBot="1" x14ac:dyDescent="0.3">
      <c r="B47" s="132">
        <v>18</v>
      </c>
      <c r="C47" s="119" t="s">
        <v>81</v>
      </c>
      <c r="D47" s="119"/>
      <c r="E47" s="120" t="str">
        <f>'Summary of values'!$U$9</f>
        <v>Service 18</v>
      </c>
      <c r="F47" s="78"/>
      <c r="G47" s="133" t="s">
        <v>82</v>
      </c>
    </row>
    <row r="48" spans="2:9" ht="24.65" customHeight="1" thickBot="1" x14ac:dyDescent="0.3">
      <c r="B48" s="132">
        <v>19</v>
      </c>
      <c r="C48" s="119" t="s">
        <v>81</v>
      </c>
      <c r="D48" s="119"/>
      <c r="E48" s="120" t="str">
        <f>'Summary of values'!$V$9</f>
        <v>Service 19</v>
      </c>
      <c r="F48" s="78"/>
      <c r="G48" s="133" t="s">
        <v>82</v>
      </c>
    </row>
    <row r="49" spans="2:7" ht="24.65" customHeight="1" thickBot="1" x14ac:dyDescent="0.3">
      <c r="B49" s="132">
        <v>20</v>
      </c>
      <c r="C49" s="119" t="s">
        <v>81</v>
      </c>
      <c r="D49" s="119"/>
      <c r="E49" s="120" t="str">
        <f>'Summary of values'!$W$9</f>
        <v>Service 20</v>
      </c>
      <c r="F49" s="78"/>
      <c r="G49" s="133" t="s">
        <v>82</v>
      </c>
    </row>
    <row r="50" spans="2:7" s="5" customFormat="1" ht="13.5" thickBot="1" x14ac:dyDescent="0.35">
      <c r="B50" s="166" t="s">
        <v>83</v>
      </c>
      <c r="C50" s="167"/>
      <c r="D50" s="167"/>
      <c r="E50" s="167"/>
      <c r="F50" s="167"/>
      <c r="G50" s="168"/>
    </row>
  </sheetData>
  <sheetProtection sheet="1" objects="1" scenarios="1"/>
  <mergeCells count="13">
    <mergeCell ref="B2:G5"/>
    <mergeCell ref="B6:G7"/>
    <mergeCell ref="B8:G11"/>
    <mergeCell ref="G13:G14"/>
    <mergeCell ref="F13:F14"/>
    <mergeCell ref="G27:G28"/>
    <mergeCell ref="F27:F28"/>
    <mergeCell ref="B50:G50"/>
    <mergeCell ref="C16:E16"/>
    <mergeCell ref="B22:G25"/>
    <mergeCell ref="C17:E17"/>
    <mergeCell ref="C18:E18"/>
    <mergeCell ref="C19:E19"/>
  </mergeCells>
  <dataValidations count="3">
    <dataValidation type="textLength" allowBlank="1" showInputMessage="1" showErrorMessage="1" sqref="G16:H21 G30:H49" xr:uid="{14F5EAB6-FA78-4BB7-A601-287F9FA027D1}">
      <formula1>0</formula1>
      <formula2>999</formula2>
    </dataValidation>
    <dataValidation allowBlank="1" showInputMessage="1" showErrorMessage="1" errorTitle="Invalid entry?" error="Please hit &quot;Cancel&quot; then select &quot;Yes&quot; or &quot;No&quot; from the drop-down list" sqref="F17:F21" xr:uid="{B26C4E58-614E-4DB4-A5CC-77FD1A5ED795}"/>
    <dataValidation type="whole" allowBlank="1" showInputMessage="1" showErrorMessage="1" errorTitle="Invalid entry?" error="Please enter whole numbers only" sqref="F30:F49 F16" xr:uid="{BEE2D163-49F6-4AE4-A200-60B004DA5A8C}">
      <formula1>-9.99999999999999E+21</formula1>
      <formula2>9.99999999999999E+25</formula2>
    </dataValidation>
  </dataValidations>
  <pageMargins left="0.7" right="0.7" top="0.75" bottom="0.75" header="0.3" footer="0.3"/>
  <pageSetup paperSize="9" scale="1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31414-013C-40B9-B7AC-037E745D0C6D}">
  <sheetPr codeName="Sheet6">
    <pageSetUpPr fitToPage="1"/>
  </sheetPr>
  <dimension ref="B1:EI66"/>
  <sheetViews>
    <sheetView showGridLines="0" showRowColHeaders="0" tabSelected="1" topLeftCell="A5" zoomScaleNormal="100" workbookViewId="0">
      <selection activeCell="F17" sqref="F17"/>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20</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1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1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15" customHeight="1" thickBot="1" x14ac:dyDescent="0.3">
      <c r="B61" s="91"/>
      <c r="C61" s="5"/>
      <c r="D61" s="50"/>
      <c r="E61" s="50"/>
      <c r="F61" s="194"/>
      <c r="G61" s="195"/>
    </row>
    <row r="62" spans="2:7" s="103" customFormat="1" ht="88.7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24:G27"/>
    <mergeCell ref="B2:G5"/>
    <mergeCell ref="B7:G8"/>
    <mergeCell ref="B9:G12"/>
    <mergeCell ref="F14:F15"/>
    <mergeCell ref="G14:G15"/>
    <mergeCell ref="C17:E17"/>
    <mergeCell ref="C18:E18"/>
    <mergeCell ref="C19:E19"/>
    <mergeCell ref="C20:E20"/>
    <mergeCell ref="C21:E21"/>
    <mergeCell ref="C22:E22"/>
    <mergeCell ref="C52:E52"/>
    <mergeCell ref="F29:F30"/>
    <mergeCell ref="G29:G30"/>
    <mergeCell ref="C31:E31"/>
    <mergeCell ref="C32:E32"/>
    <mergeCell ref="B34:G37"/>
    <mergeCell ref="F40:F41"/>
    <mergeCell ref="G40:G41"/>
    <mergeCell ref="C42:E42"/>
    <mergeCell ref="B44:G47"/>
    <mergeCell ref="F49:F50"/>
    <mergeCell ref="G49:G50"/>
    <mergeCell ref="C51:E51"/>
    <mergeCell ref="B66:C66"/>
    <mergeCell ref="C53:E53"/>
    <mergeCell ref="B55:G58"/>
    <mergeCell ref="F60:F61"/>
    <mergeCell ref="G60:G61"/>
    <mergeCell ref="C62:E62"/>
    <mergeCell ref="B63:G63"/>
  </mergeCells>
  <dataValidations count="3">
    <dataValidation type="textLength" allowBlank="1" showInputMessage="1" showErrorMessage="1" sqref="G42:H43 G31:H33 G62:H62 G17:H22 G51:H53" xr:uid="{412583BD-F824-4F85-ADFD-1F9C6719D234}">
      <formula1>0</formula1>
      <formula2>999</formula2>
    </dataValidation>
    <dataValidation type="list" allowBlank="1" showInputMessage="1" showErrorMessage="1" errorTitle="Invalid entry?" error="Please hit &quot;Cancel&quot; then select &quot;Yes&quot; or &quot;No&quot; from the drop-down list" sqref="F43 F32:F33 F17" xr:uid="{2AB0F715-BF80-48AA-8022-031F16E7EA48}">
      <formula1>"Yes,No"</formula1>
    </dataValidation>
    <dataValidation type="list" allowBlank="1" showInputMessage="1" showErrorMessage="1" errorTitle="Invalid entry?" error="Please hit &quot;Cancel&quot; then select &quot;Yes&quot; or &quot;No&quot; from the drop-down list" sqref="F31 F42 F62 F18:F22 F51:F53" xr:uid="{CA986F59-8E8D-43E9-9825-992B4B958871}">
      <formula1>"1,2,3,4,5"</formula1>
    </dataValidation>
  </dataValidations>
  <pageMargins left="0.7" right="0.7" top="0.75" bottom="0.75" header="0.3" footer="0.3"/>
  <pageSetup paperSize="9" scale="1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ACD45-7C17-422E-ABF1-65BEFB072360}">
  <sheetPr codeName="Sheet7">
    <pageSetUpPr fitToPage="1"/>
  </sheetPr>
  <dimension ref="B1:EI66"/>
  <sheetViews>
    <sheetView showGridLines="0" showRowColHeaders="0" zoomScaleNormal="100" workbookViewId="0">
      <selection activeCell="E6" sqref="E6"/>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21</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D7140C72-C275-4352-8ECB-89D908466F8F}">
      <formula1>"1,2,3,4,5"</formula1>
    </dataValidation>
    <dataValidation type="list" allowBlank="1" showInputMessage="1" showErrorMessage="1" errorTitle="Invalid entry?" error="Please hit &quot;Cancel&quot; then select &quot;Yes&quot; or &quot;No&quot; from the drop-down list" sqref="F43 F32:F33 F17" xr:uid="{85260C2C-627B-4AB2-9356-3405B71F459A}">
      <formula1>"Yes,No"</formula1>
    </dataValidation>
    <dataValidation type="textLength" allowBlank="1" showInputMessage="1" showErrorMessage="1" sqref="G42:H43 G31:H33 G62:H62 G17:H22 G51:H53" xr:uid="{722D8E51-3085-4883-B764-002174698764}">
      <formula1>0</formula1>
      <formula2>999</formula2>
    </dataValidation>
  </dataValidations>
  <pageMargins left="0.7" right="0.7" top="0.75" bottom="0.75" header="0.3" footer="0.3"/>
  <pageSetup paperSize="9" scale="1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B4D6F-7297-4E1A-8986-5D5C2E76409E}">
  <sheetPr codeName="Sheet8">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22</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list" allowBlank="1" showInputMessage="1" showErrorMessage="1" errorTitle="Invalid entry?" error="Please hit &quot;Cancel&quot; then select &quot;Yes&quot; or &quot;No&quot; from the drop-down list" sqref="F31 F42 F62 F18:F22 F51:F53" xr:uid="{E05A0905-80E6-4383-ADDA-669C1310D55C}">
      <formula1>"1,2,3,4,5"</formula1>
    </dataValidation>
    <dataValidation type="list" allowBlank="1" showInputMessage="1" showErrorMessage="1" errorTitle="Invalid entry?" error="Please hit &quot;Cancel&quot; then select &quot;Yes&quot; or &quot;No&quot; from the drop-down list" sqref="F43 F32:F33 F17" xr:uid="{B2FED1CB-2522-4BCA-8A45-70FD74977235}">
      <formula1>"Yes,No"</formula1>
    </dataValidation>
    <dataValidation type="textLength" allowBlank="1" showInputMessage="1" showErrorMessage="1" sqref="G42:H43 G31:H33 G62:H62 G17:H22 G51:H53" xr:uid="{569D78B2-1388-4E4E-B3A5-24B17F88AA9B}">
      <formula1>0</formula1>
      <formula2>999</formula2>
    </dataValidation>
  </dataValidations>
  <pageMargins left="0.7" right="0.7" top="0.75" bottom="0.75" header="0.3" footer="0.3"/>
  <pageSetup paperSize="9" scale="1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41BC8-6F83-4FD6-8F39-900383251C99}">
  <sheetPr codeName="Sheet9">
    <pageSetUpPr fitToPage="1"/>
  </sheetPr>
  <dimension ref="B1:EI66"/>
  <sheetViews>
    <sheetView showGridLines="0" showRowColHeaders="0" zoomScaleNormal="100" workbookViewId="0">
      <selection activeCell="F53" sqref="F53"/>
    </sheetView>
  </sheetViews>
  <sheetFormatPr defaultColWidth="9.1796875" defaultRowHeight="14" x14ac:dyDescent="0.3"/>
  <cols>
    <col min="1" max="1" width="1.7265625" style="101" customWidth="1"/>
    <col min="2" max="2" width="10.54296875" style="100" customWidth="1"/>
    <col min="3" max="3" width="54" style="101" customWidth="1"/>
    <col min="4" max="4" width="18.7265625" style="101" customWidth="1"/>
    <col min="5" max="5" width="63" style="102" customWidth="1"/>
    <col min="6" max="6" width="19" style="101" customWidth="1"/>
    <col min="7" max="7" width="50.26953125" style="101" customWidth="1"/>
    <col min="8" max="8" width="11.7265625" style="103" hidden="1" customWidth="1"/>
    <col min="9" max="9" width="26" style="103" hidden="1" customWidth="1"/>
    <col min="10" max="10" width="6.7265625" style="103" customWidth="1"/>
    <col min="11" max="11" width="6.26953125" style="103" customWidth="1"/>
    <col min="12" max="16" width="9.1796875" style="103" customWidth="1"/>
    <col min="17" max="139" width="9.1796875" style="103"/>
    <col min="140" max="16384" width="9.1796875" style="101"/>
  </cols>
  <sheetData>
    <row r="1" spans="2:139" ht="10" customHeight="1" thickBot="1" x14ac:dyDescent="0.35">
      <c r="B1" s="2"/>
      <c r="C1" s="1"/>
      <c r="D1" s="1"/>
      <c r="E1" s="3"/>
      <c r="F1" s="1"/>
      <c r="G1" s="1"/>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row>
    <row r="2" spans="2:139" ht="12.65" customHeight="1" x14ac:dyDescent="0.25">
      <c r="B2" s="152" t="s">
        <v>84</v>
      </c>
      <c r="C2" s="153"/>
      <c r="D2" s="153"/>
      <c r="E2" s="153"/>
      <c r="F2" s="153"/>
      <c r="G2" s="15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row>
    <row r="3" spans="2:139" ht="12.65" customHeight="1" x14ac:dyDescent="0.25">
      <c r="B3" s="155"/>
      <c r="C3" s="156"/>
      <c r="D3" s="156"/>
      <c r="E3" s="156"/>
      <c r="F3" s="156"/>
      <c r="G3" s="157"/>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row>
    <row r="4" spans="2:139" ht="12.65" customHeight="1" x14ac:dyDescent="0.25">
      <c r="B4" s="155"/>
      <c r="C4" s="156"/>
      <c r="D4" s="156"/>
      <c r="E4" s="156"/>
      <c r="F4" s="156"/>
      <c r="G4" s="157"/>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row>
    <row r="5" spans="2:139" ht="12.65" customHeight="1" x14ac:dyDescent="0.25">
      <c r="B5" s="155"/>
      <c r="C5" s="156"/>
      <c r="D5" s="156"/>
      <c r="E5" s="156"/>
      <c r="F5" s="156"/>
      <c r="G5" s="157"/>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row>
    <row r="6" spans="2:139" ht="27" customHeight="1" x14ac:dyDescent="0.25">
      <c r="B6" s="87"/>
      <c r="C6" s="88"/>
      <c r="D6" s="88"/>
      <c r="E6" s="112" t="s">
        <v>23</v>
      </c>
      <c r="F6" s="88"/>
      <c r="G6" s="8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row>
    <row r="7" spans="2:139" s="104" customFormat="1" ht="12.65" customHeight="1" x14ac:dyDescent="0.25">
      <c r="B7" s="177" t="s">
        <v>85</v>
      </c>
      <c r="C7" s="178"/>
      <c r="D7" s="178"/>
      <c r="E7" s="178"/>
      <c r="F7" s="178"/>
      <c r="G7" s="179"/>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row>
    <row r="8" spans="2:139" s="104" customFormat="1" ht="43" customHeight="1" thickBot="1" x14ac:dyDescent="0.3">
      <c r="B8" s="180"/>
      <c r="C8" s="181"/>
      <c r="D8" s="181"/>
      <c r="E8" s="181"/>
      <c r="F8" s="181"/>
      <c r="G8" s="182"/>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row>
    <row r="9" spans="2:139" ht="12.5" x14ac:dyDescent="0.25">
      <c r="B9" s="188" t="str">
        <f>"Value concept 1—community amenity ("&amp;'Summary of values'!$C$12&amp;" per cent impact on value)"</f>
        <v>Value concept 1—community amenity (45 per cent impact on value)</v>
      </c>
      <c r="C9" s="189"/>
      <c r="D9" s="189"/>
      <c r="E9" s="189"/>
      <c r="F9" s="189"/>
      <c r="G9" s="190"/>
      <c r="H9" s="5"/>
      <c r="I9" s="5">
        <v>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row>
    <row r="10" spans="2:139" ht="12.5" x14ac:dyDescent="0.25">
      <c r="B10" s="191"/>
      <c r="C10" s="192"/>
      <c r="D10" s="192"/>
      <c r="E10" s="192"/>
      <c r="F10" s="192"/>
      <c r="G10" s="193"/>
      <c r="H10" s="5"/>
      <c r="I10" s="5">
        <v>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row>
    <row r="11" spans="2:139" ht="12.5" x14ac:dyDescent="0.25">
      <c r="B11" s="191"/>
      <c r="C11" s="192"/>
      <c r="D11" s="192"/>
      <c r="E11" s="192"/>
      <c r="F11" s="192"/>
      <c r="G11" s="193"/>
      <c r="H11" s="5" t="s">
        <v>63</v>
      </c>
      <c r="I11" s="5">
        <v>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row>
    <row r="12" spans="2:139" ht="13" thickBot="1" x14ac:dyDescent="0.3">
      <c r="B12" s="191"/>
      <c r="C12" s="192"/>
      <c r="D12" s="192"/>
      <c r="E12" s="192"/>
      <c r="F12" s="192"/>
      <c r="G12" s="193"/>
      <c r="H12" s="5" t="s">
        <v>59</v>
      </c>
      <c r="I12" s="5">
        <v>4</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row>
    <row r="13" spans="2:139" ht="13" x14ac:dyDescent="0.25">
      <c r="B13" s="49" t="s">
        <v>64</v>
      </c>
      <c r="C13" s="80"/>
      <c r="D13" s="80"/>
      <c r="E13" s="80"/>
      <c r="F13" s="80"/>
      <c r="G13" s="81"/>
      <c r="H13" s="5"/>
      <c r="I13" s="5">
        <v>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row>
    <row r="14" spans="2:139" ht="2.25" customHeight="1" x14ac:dyDescent="0.25">
      <c r="B14" s="90"/>
      <c r="C14" s="5"/>
      <c r="D14" s="83"/>
      <c r="E14" s="83"/>
      <c r="F14" s="184" t="s">
        <v>86</v>
      </c>
      <c r="G14" s="183" t="s">
        <v>66</v>
      </c>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row>
    <row r="15" spans="2:139" ht="63.65" customHeight="1" x14ac:dyDescent="0.25">
      <c r="B15" s="91"/>
      <c r="C15" s="5"/>
      <c r="D15" s="50"/>
      <c r="E15" s="50"/>
      <c r="F15" s="184"/>
      <c r="G15" s="183"/>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row>
    <row r="16" spans="2:139" ht="3" customHeight="1" thickBot="1" x14ac:dyDescent="0.35">
      <c r="B16" s="92"/>
      <c r="C16" s="84"/>
      <c r="D16" s="16"/>
      <c r="E16" s="16"/>
      <c r="F16" s="51"/>
      <c r="G16" s="52"/>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row>
    <row r="17" spans="2:8" ht="84" customHeight="1" thickBot="1" x14ac:dyDescent="0.3">
      <c r="B17" s="93" t="s">
        <v>67</v>
      </c>
      <c r="C17" s="186" t="s">
        <v>87</v>
      </c>
      <c r="D17" s="186"/>
      <c r="E17" s="187"/>
      <c r="F17" s="48"/>
      <c r="G17" s="53"/>
      <c r="H17" s="5" t="e">
        <f>IF($F17=$H$11,50,IF($F17=$H$12,0,error))</f>
        <v>#NAME?</v>
      </c>
    </row>
    <row r="18" spans="2:8" s="103" customFormat="1" ht="100" customHeight="1" thickBot="1" x14ac:dyDescent="0.3">
      <c r="B18" s="94" t="s">
        <v>70</v>
      </c>
      <c r="C18" s="169" t="s">
        <v>88</v>
      </c>
      <c r="D18" s="169"/>
      <c r="E18" s="170"/>
      <c r="F18" s="48"/>
      <c r="G18" s="53"/>
      <c r="H18" s="5" t="e">
        <f>IF(F18=$I$9,0,IF(F18=$I$10,10,IF(F18=$I$11,25,IF(F18=$I$12,40,IF(F18=$I$13,50,error)))))</f>
        <v>#NAME?</v>
      </c>
    </row>
    <row r="19" spans="2:8" ht="147" customHeight="1" thickBot="1" x14ac:dyDescent="0.3">
      <c r="B19" s="107" t="s">
        <v>73</v>
      </c>
      <c r="C19" s="169" t="s">
        <v>89</v>
      </c>
      <c r="D19" s="169"/>
      <c r="E19" s="170"/>
      <c r="F19" s="48"/>
      <c r="G19" s="53"/>
      <c r="H19" s="85"/>
    </row>
    <row r="20" spans="2:8" s="103" customFormat="1" ht="120" customHeight="1" thickBot="1" x14ac:dyDescent="0.3">
      <c r="B20" s="94" t="s">
        <v>76</v>
      </c>
      <c r="C20" s="169" t="s">
        <v>90</v>
      </c>
      <c r="D20" s="169"/>
      <c r="E20" s="170"/>
      <c r="F20" s="48"/>
      <c r="G20" s="53"/>
      <c r="H20" s="85"/>
    </row>
    <row r="21" spans="2:8" s="103" customFormat="1" ht="97" customHeight="1" thickBot="1" x14ac:dyDescent="0.3">
      <c r="B21" s="94" t="s">
        <v>91</v>
      </c>
      <c r="C21" s="169" t="s">
        <v>92</v>
      </c>
      <c r="D21" s="169"/>
      <c r="E21" s="170"/>
      <c r="F21" s="48"/>
      <c r="G21" s="53"/>
      <c r="H21" s="85"/>
    </row>
    <row r="22" spans="2:8" s="103" customFormat="1" ht="107.25" customHeight="1" thickBot="1" x14ac:dyDescent="0.3">
      <c r="B22" s="94" t="s">
        <v>93</v>
      </c>
      <c r="C22" s="169" t="s">
        <v>94</v>
      </c>
      <c r="D22" s="169"/>
      <c r="E22" s="170"/>
      <c r="F22" s="48"/>
      <c r="G22" s="53"/>
      <c r="H22" s="85"/>
    </row>
    <row r="23" spans="2:8" s="103" customFormat="1" ht="16" thickBot="1" x14ac:dyDescent="0.4">
      <c r="B23" s="108"/>
      <c r="C23" s="109"/>
      <c r="D23" s="105"/>
      <c r="E23" s="105"/>
      <c r="F23" s="105"/>
      <c r="G23" s="95"/>
      <c r="H23" s="5"/>
    </row>
    <row r="24" spans="2:8" s="103" customFormat="1" ht="12.65" customHeight="1" x14ac:dyDescent="0.25">
      <c r="B24" s="188" t="str">
        <f>"Value concept 2—strategy  ("&amp;'Summary of values'!$C$13&amp;" per cent impact on value)"</f>
        <v>Value concept 2—strategy  (15 per cent impact on value)</v>
      </c>
      <c r="C24" s="189"/>
      <c r="D24" s="189"/>
      <c r="E24" s="189"/>
      <c r="F24" s="189"/>
      <c r="G24" s="190"/>
      <c r="H24" s="5"/>
    </row>
    <row r="25" spans="2:8" s="103" customFormat="1" ht="12.65" customHeight="1" x14ac:dyDescent="0.25">
      <c r="B25" s="191"/>
      <c r="C25" s="192"/>
      <c r="D25" s="192"/>
      <c r="E25" s="192"/>
      <c r="F25" s="192"/>
      <c r="G25" s="193"/>
      <c r="H25" s="5"/>
    </row>
    <row r="26" spans="2:8" s="103" customFormat="1" ht="12.65" customHeight="1" x14ac:dyDescent="0.25">
      <c r="B26" s="191"/>
      <c r="C26" s="192"/>
      <c r="D26" s="192"/>
      <c r="E26" s="192"/>
      <c r="F26" s="192"/>
      <c r="G26" s="193"/>
      <c r="H26" s="5"/>
    </row>
    <row r="27" spans="2:8" s="103" customFormat="1" ht="13" customHeight="1" thickBot="1" x14ac:dyDescent="0.3">
      <c r="B27" s="191"/>
      <c r="C27" s="192"/>
      <c r="D27" s="192"/>
      <c r="E27" s="192"/>
      <c r="F27" s="192"/>
      <c r="G27" s="193"/>
      <c r="H27" s="5"/>
    </row>
    <row r="28" spans="2:8" s="103" customFormat="1" ht="23" x14ac:dyDescent="0.25">
      <c r="B28" s="49" t="s">
        <v>64</v>
      </c>
      <c r="C28" s="110"/>
      <c r="D28" s="110"/>
      <c r="E28" s="110"/>
      <c r="F28" s="110"/>
      <c r="G28" s="111"/>
      <c r="H28" s="5"/>
    </row>
    <row r="29" spans="2:8" s="103" customFormat="1" ht="3.75" customHeight="1" x14ac:dyDescent="0.25">
      <c r="B29" s="90"/>
      <c r="C29" s="5"/>
      <c r="D29" s="83"/>
      <c r="E29" s="83"/>
      <c r="F29" s="184" t="s">
        <v>86</v>
      </c>
      <c r="G29" s="183" t="s">
        <v>66</v>
      </c>
      <c r="H29" s="5"/>
    </row>
    <row r="30" spans="2:8" s="103" customFormat="1" ht="51.65" customHeight="1" thickBot="1" x14ac:dyDescent="0.3">
      <c r="B30" s="91"/>
      <c r="C30" s="5"/>
      <c r="D30" s="50"/>
      <c r="E30" s="50"/>
      <c r="F30" s="194"/>
      <c r="G30" s="195"/>
      <c r="H30" s="5"/>
    </row>
    <row r="31" spans="2:8" s="103" customFormat="1" ht="162" customHeight="1" thickBot="1" x14ac:dyDescent="0.3">
      <c r="B31" s="93" t="s">
        <v>95</v>
      </c>
      <c r="C31" s="186" t="s">
        <v>96</v>
      </c>
      <c r="D31" s="186"/>
      <c r="E31" s="187"/>
      <c r="F31" s="48"/>
      <c r="G31" s="53"/>
      <c r="H31" s="5"/>
    </row>
    <row r="32" spans="2:8" s="103" customFormat="1" ht="95.25" customHeight="1" thickBot="1" x14ac:dyDescent="0.3">
      <c r="B32" s="94" t="s">
        <v>97</v>
      </c>
      <c r="C32" s="169" t="s">
        <v>98</v>
      </c>
      <c r="D32" s="169"/>
      <c r="E32" s="170"/>
      <c r="F32" s="48"/>
      <c r="G32" s="53"/>
      <c r="H32" s="5"/>
    </row>
    <row r="33" spans="2:9" s="103" customFormat="1" ht="16" thickBot="1" x14ac:dyDescent="0.4">
      <c r="B33" s="108"/>
      <c r="C33" s="109"/>
      <c r="D33" s="105"/>
      <c r="E33" s="105"/>
      <c r="F33" s="106"/>
      <c r="G33" s="96"/>
      <c r="H33" s="5"/>
      <c r="I33" s="5"/>
    </row>
    <row r="34" spans="2:9" s="103" customFormat="1" ht="12.65" customHeight="1" x14ac:dyDescent="0.25">
      <c r="B34" s="188" t="str">
        <f>"Value concept 3—alternatives ("&amp;'Summary of values'!C14&amp;" per cent impact on value)"</f>
        <v>Value concept 3—alternatives (15 per cent impact on value)</v>
      </c>
      <c r="C34" s="189"/>
      <c r="D34" s="189"/>
      <c r="E34" s="189"/>
      <c r="F34" s="189"/>
      <c r="G34" s="190"/>
      <c r="H34" s="5"/>
      <c r="I34" s="5"/>
    </row>
    <row r="35" spans="2:9" s="103" customFormat="1" ht="12.65" customHeight="1" x14ac:dyDescent="0.25">
      <c r="B35" s="191"/>
      <c r="C35" s="192"/>
      <c r="D35" s="192"/>
      <c r="E35" s="192"/>
      <c r="F35" s="192"/>
      <c r="G35" s="193"/>
      <c r="H35" s="5"/>
      <c r="I35" s="5"/>
    </row>
    <row r="36" spans="2:9" s="103" customFormat="1" ht="12.65" customHeight="1" x14ac:dyDescent="0.25">
      <c r="B36" s="191"/>
      <c r="C36" s="192"/>
      <c r="D36" s="192"/>
      <c r="E36" s="192"/>
      <c r="F36" s="192"/>
      <c r="G36" s="193"/>
      <c r="H36" s="5"/>
      <c r="I36" s="5"/>
    </row>
    <row r="37" spans="2:9" s="103" customFormat="1" ht="13" customHeight="1" thickBot="1" x14ac:dyDescent="0.3">
      <c r="B37" s="191"/>
      <c r="C37" s="192"/>
      <c r="D37" s="192"/>
      <c r="E37" s="192"/>
      <c r="F37" s="192"/>
      <c r="G37" s="193"/>
      <c r="H37" s="5"/>
      <c r="I37" s="5"/>
    </row>
    <row r="38" spans="2:9" s="103" customFormat="1" ht="17.25" customHeight="1" x14ac:dyDescent="0.25">
      <c r="B38" s="49" t="s">
        <v>64</v>
      </c>
      <c r="C38" s="80"/>
      <c r="D38" s="80"/>
      <c r="E38" s="80"/>
      <c r="F38" s="80"/>
      <c r="G38" s="81"/>
      <c r="H38" s="5"/>
      <c r="I38" s="5"/>
    </row>
    <row r="39" spans="2:9" s="103" customFormat="1" ht="1.5" customHeight="1" x14ac:dyDescent="0.25">
      <c r="B39" s="82"/>
      <c r="C39" s="97"/>
      <c r="D39" s="97"/>
      <c r="E39" s="97"/>
      <c r="F39" s="97"/>
      <c r="G39" s="98"/>
      <c r="H39" s="5"/>
      <c r="I39" s="5"/>
    </row>
    <row r="40" spans="2:9" s="103" customFormat="1" ht="8.25" customHeight="1" x14ac:dyDescent="0.25">
      <c r="B40" s="90"/>
      <c r="C40" s="5"/>
      <c r="D40" s="83"/>
      <c r="E40" s="83"/>
      <c r="F40" s="184" t="s">
        <v>86</v>
      </c>
      <c r="G40" s="183" t="s">
        <v>66</v>
      </c>
      <c r="H40" s="5"/>
      <c r="I40" s="5"/>
    </row>
    <row r="41" spans="2:9" s="103" customFormat="1" ht="46" customHeight="1" thickBot="1" x14ac:dyDescent="0.3">
      <c r="B41" s="91"/>
      <c r="C41" s="5"/>
      <c r="D41" s="50"/>
      <c r="E41" s="50"/>
      <c r="F41" s="194"/>
      <c r="G41" s="195"/>
      <c r="H41" s="5"/>
      <c r="I41" s="5"/>
    </row>
    <row r="42" spans="2:9" s="103" customFormat="1" ht="133.4" customHeight="1" thickBot="1" x14ac:dyDescent="0.3">
      <c r="B42" s="99">
        <v>3</v>
      </c>
      <c r="C42" s="186" t="s">
        <v>99</v>
      </c>
      <c r="D42" s="186"/>
      <c r="E42" s="187"/>
      <c r="F42" s="48"/>
      <c r="G42" s="53"/>
      <c r="H42" s="5"/>
      <c r="I42" s="8"/>
    </row>
    <row r="43" spans="2:9" s="103" customFormat="1" ht="16" thickBot="1" x14ac:dyDescent="0.4">
      <c r="B43" s="108"/>
      <c r="C43" s="109"/>
      <c r="D43" s="105"/>
      <c r="E43" s="105"/>
      <c r="F43" s="106"/>
      <c r="G43" s="96"/>
      <c r="H43" s="5"/>
      <c r="I43" s="5"/>
    </row>
    <row r="44" spans="2:9" s="103" customFormat="1" ht="12.65" customHeight="1" x14ac:dyDescent="0.25">
      <c r="B44" s="188" t="str">
        <f>"Value concept 4—functionality ("&amp;'Summary of values'!$C$15&amp;" per cent impact on value)"</f>
        <v>Value concept 4—functionality (15 per cent impact on value)</v>
      </c>
      <c r="C44" s="189"/>
      <c r="D44" s="189"/>
      <c r="E44" s="189"/>
      <c r="F44" s="189"/>
      <c r="G44" s="190"/>
      <c r="H44" s="5"/>
      <c r="I44" s="5"/>
    </row>
    <row r="45" spans="2:9" s="103" customFormat="1" ht="12.65" customHeight="1" x14ac:dyDescent="0.25">
      <c r="B45" s="191"/>
      <c r="C45" s="192"/>
      <c r="D45" s="192"/>
      <c r="E45" s="192"/>
      <c r="F45" s="192"/>
      <c r="G45" s="193"/>
      <c r="H45" s="5"/>
      <c r="I45" s="5"/>
    </row>
    <row r="46" spans="2:9" s="103" customFormat="1" ht="12.65" customHeight="1" x14ac:dyDescent="0.25">
      <c r="B46" s="191"/>
      <c r="C46" s="192"/>
      <c r="D46" s="192"/>
      <c r="E46" s="192"/>
      <c r="F46" s="192"/>
      <c r="G46" s="193"/>
      <c r="H46" s="5"/>
      <c r="I46" s="5"/>
    </row>
    <row r="47" spans="2:9" s="103" customFormat="1" ht="13" customHeight="1" thickBot="1" x14ac:dyDescent="0.3">
      <c r="B47" s="191"/>
      <c r="C47" s="192"/>
      <c r="D47" s="192"/>
      <c r="E47" s="192"/>
      <c r="F47" s="192"/>
      <c r="G47" s="193"/>
      <c r="H47" s="5"/>
      <c r="I47" s="5"/>
    </row>
    <row r="48" spans="2:9" s="103" customFormat="1" ht="13" x14ac:dyDescent="0.25">
      <c r="B48" s="49" t="s">
        <v>64</v>
      </c>
      <c r="C48" s="80"/>
      <c r="D48" s="80"/>
      <c r="E48" s="80"/>
      <c r="F48" s="80"/>
      <c r="G48" s="81"/>
      <c r="H48" s="5"/>
      <c r="I48" s="5"/>
    </row>
    <row r="49" spans="2:7" s="103" customFormat="1" ht="5.25" customHeight="1" x14ac:dyDescent="0.25">
      <c r="B49" s="90"/>
      <c r="C49" s="5"/>
      <c r="D49" s="83"/>
      <c r="E49" s="83"/>
      <c r="F49" s="184" t="s">
        <v>86</v>
      </c>
      <c r="G49" s="183" t="s">
        <v>66</v>
      </c>
    </row>
    <row r="50" spans="2:7" s="103" customFormat="1" ht="45.75" customHeight="1" thickBot="1" x14ac:dyDescent="0.3">
      <c r="B50" s="91"/>
      <c r="C50" s="5"/>
      <c r="D50" s="50"/>
      <c r="E50" s="50"/>
      <c r="F50" s="194"/>
      <c r="G50" s="195"/>
    </row>
    <row r="51" spans="2:7" s="103" customFormat="1" ht="111.65" customHeight="1" thickBot="1" x14ac:dyDescent="0.3">
      <c r="B51" s="93" t="s">
        <v>100</v>
      </c>
      <c r="C51" s="186" t="s">
        <v>101</v>
      </c>
      <c r="D51" s="186"/>
      <c r="E51" s="187"/>
      <c r="F51" s="48"/>
      <c r="G51" s="53"/>
    </row>
    <row r="52" spans="2:7" s="103" customFormat="1" ht="150" customHeight="1" thickBot="1" x14ac:dyDescent="0.3">
      <c r="B52" s="94" t="s">
        <v>102</v>
      </c>
      <c r="C52" s="186" t="s">
        <v>103</v>
      </c>
      <c r="D52" s="186"/>
      <c r="E52" s="187"/>
      <c r="F52" s="48"/>
      <c r="G52" s="53"/>
    </row>
    <row r="53" spans="2:7" s="103" customFormat="1" ht="112" customHeight="1" thickBot="1" x14ac:dyDescent="0.3">
      <c r="B53" s="94" t="s">
        <v>104</v>
      </c>
      <c r="C53" s="186" t="s">
        <v>105</v>
      </c>
      <c r="D53" s="186"/>
      <c r="E53" s="187"/>
      <c r="F53" s="48"/>
      <c r="G53" s="53"/>
    </row>
    <row r="54" spans="2:7" s="103" customFormat="1" ht="16" thickBot="1" x14ac:dyDescent="0.4">
      <c r="B54" s="108"/>
      <c r="C54" s="109"/>
      <c r="D54" s="105"/>
      <c r="E54" s="105"/>
      <c r="F54" s="106"/>
      <c r="G54" s="95"/>
    </row>
    <row r="55" spans="2:7" s="103" customFormat="1" ht="12.65" customHeight="1" x14ac:dyDescent="0.25">
      <c r="B55" s="188" t="str">
        <f>"Value concept 5—risk ("&amp;'Summary of values'!C16&amp;" per cent impact on value)"</f>
        <v>Value concept 5—risk (10 per cent impact on value)</v>
      </c>
      <c r="C55" s="189"/>
      <c r="D55" s="189"/>
      <c r="E55" s="189"/>
      <c r="F55" s="189"/>
      <c r="G55" s="190"/>
    </row>
    <row r="56" spans="2:7" s="103" customFormat="1" ht="12.65" customHeight="1" x14ac:dyDescent="0.25">
      <c r="B56" s="191"/>
      <c r="C56" s="192"/>
      <c r="D56" s="192"/>
      <c r="E56" s="192"/>
      <c r="F56" s="192"/>
      <c r="G56" s="193"/>
    </row>
    <row r="57" spans="2:7" s="103" customFormat="1" ht="12.65" customHeight="1" x14ac:dyDescent="0.25">
      <c r="B57" s="191"/>
      <c r="C57" s="192"/>
      <c r="D57" s="192"/>
      <c r="E57" s="192"/>
      <c r="F57" s="192"/>
      <c r="G57" s="193"/>
    </row>
    <row r="58" spans="2:7" s="103" customFormat="1" ht="13" customHeight="1" thickBot="1" x14ac:dyDescent="0.3">
      <c r="B58" s="191"/>
      <c r="C58" s="192"/>
      <c r="D58" s="192"/>
      <c r="E58" s="192"/>
      <c r="F58" s="192"/>
      <c r="G58" s="193"/>
    </row>
    <row r="59" spans="2:7" s="103" customFormat="1" ht="13" x14ac:dyDescent="0.25">
      <c r="B59" s="49" t="s">
        <v>64</v>
      </c>
      <c r="C59" s="80"/>
      <c r="D59" s="80"/>
      <c r="E59" s="80"/>
      <c r="F59" s="80"/>
      <c r="G59" s="81"/>
    </row>
    <row r="60" spans="2:7" s="103" customFormat="1" ht="14.25" customHeight="1" x14ac:dyDescent="0.25">
      <c r="B60" s="90"/>
      <c r="C60" s="5"/>
      <c r="D60" s="83"/>
      <c r="E60" s="83"/>
      <c r="F60" s="184" t="s">
        <v>86</v>
      </c>
      <c r="G60" s="183" t="s">
        <v>66</v>
      </c>
    </row>
    <row r="61" spans="2:7" s="103" customFormat="1" ht="53.25" customHeight="1" thickBot="1" x14ac:dyDescent="0.3">
      <c r="B61" s="91"/>
      <c r="C61" s="5"/>
      <c r="D61" s="50"/>
      <c r="E61" s="50"/>
      <c r="F61" s="194"/>
      <c r="G61" s="195"/>
    </row>
    <row r="62" spans="2:7" s="103" customFormat="1" ht="89.15" customHeight="1" thickBot="1" x14ac:dyDescent="0.3">
      <c r="B62" s="93" t="s">
        <v>106</v>
      </c>
      <c r="C62" s="186" t="s">
        <v>107</v>
      </c>
      <c r="D62" s="186"/>
      <c r="E62" s="187"/>
      <c r="F62" s="48"/>
      <c r="G62" s="53"/>
    </row>
    <row r="63" spans="2:7" s="103" customFormat="1" ht="13.5" thickBot="1" x14ac:dyDescent="0.35">
      <c r="B63" s="166" t="s">
        <v>108</v>
      </c>
      <c r="C63" s="167"/>
      <c r="D63" s="167"/>
      <c r="E63" s="167"/>
      <c r="F63" s="167"/>
      <c r="G63" s="168"/>
    </row>
    <row r="64" spans="2:7" s="103" customFormat="1" x14ac:dyDescent="0.3">
      <c r="B64" s="4" t="s">
        <v>109</v>
      </c>
      <c r="C64" s="1"/>
      <c r="D64" s="1"/>
      <c r="E64" s="3"/>
      <c r="F64" s="1"/>
      <c r="G64" s="1"/>
    </row>
    <row r="66" spans="2:7" s="103" customFormat="1" ht="15.5" x14ac:dyDescent="0.25">
      <c r="B66" s="185"/>
      <c r="C66" s="185"/>
      <c r="D66" s="1"/>
      <c r="E66" s="3"/>
      <c r="F66" s="1"/>
      <c r="G66" s="1"/>
    </row>
  </sheetData>
  <sheetProtection sheet="1" objects="1" scenarios="1"/>
  <mergeCells count="32">
    <mergeCell ref="B66:C66"/>
    <mergeCell ref="C53:E53"/>
    <mergeCell ref="B55:G58"/>
    <mergeCell ref="F60:F61"/>
    <mergeCell ref="G60:G61"/>
    <mergeCell ref="C62:E62"/>
    <mergeCell ref="B63:G63"/>
    <mergeCell ref="C52:E52"/>
    <mergeCell ref="F29:F30"/>
    <mergeCell ref="G29:G30"/>
    <mergeCell ref="C31:E31"/>
    <mergeCell ref="C32:E32"/>
    <mergeCell ref="B34:G37"/>
    <mergeCell ref="F40:F41"/>
    <mergeCell ref="G40:G41"/>
    <mergeCell ref="C42:E42"/>
    <mergeCell ref="B44:G47"/>
    <mergeCell ref="F49:F50"/>
    <mergeCell ref="G49:G50"/>
    <mergeCell ref="C51:E51"/>
    <mergeCell ref="B24:G27"/>
    <mergeCell ref="B2:G5"/>
    <mergeCell ref="B7:G8"/>
    <mergeCell ref="B9:G12"/>
    <mergeCell ref="F14:F15"/>
    <mergeCell ref="G14:G15"/>
    <mergeCell ref="C17:E17"/>
    <mergeCell ref="C18:E18"/>
    <mergeCell ref="C19:E19"/>
    <mergeCell ref="C20:E20"/>
    <mergeCell ref="C21:E21"/>
    <mergeCell ref="C22:E22"/>
  </mergeCells>
  <dataValidations count="3">
    <dataValidation type="textLength" allowBlank="1" showInputMessage="1" showErrorMessage="1" sqref="G42:H43 G31:H33 G62:H62 G17:H22 G51:H53" xr:uid="{C5C78934-3822-4703-B644-A731C4396BBE}">
      <formula1>0</formula1>
      <formula2>999</formula2>
    </dataValidation>
    <dataValidation type="list" allowBlank="1" showInputMessage="1" showErrorMessage="1" errorTitle="Invalid entry?" error="Please hit &quot;Cancel&quot; then select &quot;Yes&quot; or &quot;No&quot; from the drop-down list" sqref="F43 F32:F33 F17" xr:uid="{A966E76B-8527-4432-A1B3-39D428754EA4}">
      <formula1>"Yes,No"</formula1>
    </dataValidation>
    <dataValidation type="list" allowBlank="1" showInputMessage="1" showErrorMessage="1" errorTitle="Invalid entry?" error="Please hit &quot;Cancel&quot; then select &quot;Yes&quot; or &quot;No&quot; from the drop-down list" sqref="F31 F42 F62 F18:F22 F51:F53" xr:uid="{D96F51BC-0949-4749-9E69-38DCCDFC1D2D}">
      <formula1>"1,2,3,4,5"</formula1>
    </dataValidation>
  </dataValidations>
  <pageMargins left="0.7" right="0.7" top="0.75" bottom="0.75" header="0.3" footer="0.3"/>
  <pageSetup paperSize="9" scale="1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8D1CD0D860BB441933189F465D2A56A" ma:contentTypeVersion="4" ma:contentTypeDescription="Create a new document." ma:contentTypeScope="" ma:versionID="46cb9fb112c440f4e379786ef9ca4302">
  <xsd:schema xmlns:xsd="http://www.w3.org/2001/XMLSchema" xmlns:xs="http://www.w3.org/2001/XMLSchema" xmlns:p="http://schemas.microsoft.com/office/2006/metadata/properties" xmlns:ns2="fdaae421-ba6a-4289-9e6c-7ee7a2dbf9d6" xmlns:ns3="e4dcbd53-678d-46b8-bf89-8fb7268ed89d" xmlns:ns4="3274be96-f586-40f0-84f9-c92c485b10b3" targetNamespace="http://schemas.microsoft.com/office/2006/metadata/properties" ma:root="true" ma:fieldsID="4f840e4f0e9a3a82bb076f77c3b716ce" ns2:_="" ns3:_="" ns4:_="">
    <xsd:import namespace="fdaae421-ba6a-4289-9e6c-7ee7a2dbf9d6"/>
    <xsd:import namespace="e4dcbd53-678d-46b8-bf89-8fb7268ed89d"/>
    <xsd:import namespace="3274be96-f586-40f0-84f9-c92c485b10b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aae421-ba6a-4289-9e6c-7ee7a2dbf9d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4dcbd53-678d-46b8-bf89-8fb7268ed8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274be96-f586-40f0-84f9-c92c485b10b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01b9676a-acfc-4ccc-b979-19840e3fd12b" ContentTypeId="0x0101" PreviousValue="false" LastSyncTimeStamp="2020-11-25T04:47:16.473Z"/>
</file>

<file path=customXml/itemProps1.xml><?xml version="1.0" encoding="utf-8"?>
<ds:datastoreItem xmlns:ds="http://schemas.openxmlformats.org/officeDocument/2006/customXml" ds:itemID="{4121C62F-E183-45E8-885D-BDA490AB2D35}">
  <ds:schemaRefs>
    <ds:schemaRef ds:uri="http://schemas.microsoft.com/sharepoint/events"/>
  </ds:schemaRefs>
</ds:datastoreItem>
</file>

<file path=customXml/itemProps2.xml><?xml version="1.0" encoding="utf-8"?>
<ds:datastoreItem xmlns:ds="http://schemas.openxmlformats.org/officeDocument/2006/customXml" ds:itemID="{6905152D-D87A-4500-87D2-C881C9798042}">
  <ds:schemaRefs>
    <ds:schemaRef ds:uri="http://schemas.microsoft.com/sharepoint/v3/contenttype/forms"/>
  </ds:schemaRefs>
</ds:datastoreItem>
</file>

<file path=customXml/itemProps3.xml><?xml version="1.0" encoding="utf-8"?>
<ds:datastoreItem xmlns:ds="http://schemas.openxmlformats.org/officeDocument/2006/customXml" ds:itemID="{339569E7-F552-4E39-88D5-D4B309C8FAC4}">
  <ds:schemaRefs>
    <ds:schemaRef ds:uri="http://purl.org/dc/dcmitype/"/>
    <ds:schemaRef ds:uri="http://purl.org/dc/elements/1.1/"/>
    <ds:schemaRef ds:uri="fdaae421-ba6a-4289-9e6c-7ee7a2dbf9d6"/>
    <ds:schemaRef ds:uri="http://purl.org/dc/terms/"/>
    <ds:schemaRef ds:uri="http://schemas.microsoft.com/office/2006/metadata/properties"/>
    <ds:schemaRef ds:uri="e4dcbd53-678d-46b8-bf89-8fb7268ed89d"/>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3274be96-f586-40f0-84f9-c92c485b10b3"/>
  </ds:schemaRefs>
</ds:datastoreItem>
</file>

<file path=customXml/itemProps4.xml><?xml version="1.0" encoding="utf-8"?>
<ds:datastoreItem xmlns:ds="http://schemas.openxmlformats.org/officeDocument/2006/customXml" ds:itemID="{5B21AD60-FFB3-4A6A-A1B3-6E48AF7B21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aae421-ba6a-4289-9e6c-7ee7a2dbf9d6"/>
    <ds:schemaRef ds:uri="e4dcbd53-678d-46b8-bf89-8fb7268ed89d"/>
    <ds:schemaRef ds:uri="3274be96-f586-40f0-84f9-c92c485b10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A25270F-9CAA-4188-A90D-F6C1EC13765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Overview</vt:lpstr>
      <vt:lpstr>Instructions</vt:lpstr>
      <vt:lpstr>Output—Cost value matrix</vt:lpstr>
      <vt:lpstr>Summary of values</vt:lpstr>
      <vt:lpstr>Input sheet—Cost</vt:lpstr>
      <vt:lpstr>Input sheet—Service 1</vt:lpstr>
      <vt:lpstr>Input sheet—Service 2</vt:lpstr>
      <vt:lpstr>Input sheet—Service 3</vt:lpstr>
      <vt:lpstr>Input sheet—Service 4</vt:lpstr>
      <vt:lpstr>Input sheet—Service 5</vt:lpstr>
      <vt:lpstr>Input sheet—Service 6</vt:lpstr>
      <vt:lpstr>Input sheet—Service 7</vt:lpstr>
      <vt:lpstr>Input sheet—Service 8</vt:lpstr>
      <vt:lpstr>Input sheet—Service 9</vt:lpstr>
      <vt:lpstr>Input sheet—Service 10</vt:lpstr>
      <vt:lpstr>Input sheet—Service 11</vt:lpstr>
      <vt:lpstr>Input sheet—Service 12</vt:lpstr>
      <vt:lpstr>Input sheet—Service 13</vt:lpstr>
      <vt:lpstr>Input sheet—Service 14</vt:lpstr>
      <vt:lpstr>Input sheet—Service 15</vt:lpstr>
      <vt:lpstr>Input sheet—Service 16</vt:lpstr>
      <vt:lpstr>Input sheet—Service 17</vt:lpstr>
      <vt:lpstr>Input sheet—Service 18</vt:lpstr>
      <vt:lpstr>Input sheet—Service 19</vt:lpstr>
      <vt:lpstr>Input sheet—Service 20</vt:lpstr>
    </vt:vector>
  </TitlesOfParts>
  <Manager/>
  <Company>Queensland Audit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Queensland Audit Office</dc:creator>
  <cp:keywords/>
  <dc:description/>
  <cp:lastModifiedBy>Anna Compton</cp:lastModifiedBy>
  <cp:revision/>
  <dcterms:created xsi:type="dcterms:W3CDTF">2019-05-26T22:55:30Z</dcterms:created>
  <dcterms:modified xsi:type="dcterms:W3CDTF">2023-04-02T23:04:50Z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0x01010068D1CD0D860BB441933189F465D2A56A</vt:lpwstr>
  </property>
  <property fmtid="{D5CDD505-2E9C-101B-9397-08002B2CF9AE}" pid="3" name="MSIP_Label_66882224-e56a-490a-9186-8219653a27b4_Enabled">
    <vt:lpwstr>True</vt:lpwstr>
  </property>
  <property fmtid="{D5CDD505-2E9C-101B-9397-08002B2CF9AE}" pid="4" name="MSIP_Label_66882224-e56a-490a-9186-8219653a27b4_SiteId">
    <vt:lpwstr>605a0329-305a-41bc-9d37-80e802f4ab53</vt:lpwstr>
  </property>
  <property fmtid="{D5CDD505-2E9C-101B-9397-08002B2CF9AE}" pid="5" name="MSIP_Label_66882224-e56a-490a-9186-8219653a27b4_SetDate">
    <vt:lpwstr>2023-03-13T00:41:01Z</vt:lpwstr>
  </property>
  <property fmtid="{D5CDD505-2E9C-101B-9397-08002B2CF9AE}" pid="6" name="MSIP_Label_66882224-e56a-490a-9186-8219653a27b4_Name">
    <vt:lpwstr>OFFICIAL \ OFFICIAL</vt:lpwstr>
  </property>
  <property fmtid="{D5CDD505-2E9C-101B-9397-08002B2CF9AE}" pid="7" name="MSIP_Label_66882224-e56a-490a-9186-8219653a27b4_ActionId">
    <vt:lpwstr>8eacad5e-1caf-4e24-a3a8-edaabd29481a</vt:lpwstr>
  </property>
  <property fmtid="{D5CDD505-2E9C-101B-9397-08002B2CF9AE}" pid="8" name="MSIP_Label_66882224-e56a-490a-9186-8219653a27b4_Removed">
    <vt:lpwstr>False</vt:lpwstr>
  </property>
  <property fmtid="{D5CDD505-2E9C-101B-9397-08002B2CF9AE}" pid="9" name="MSIP_Label_66882224-e56a-490a-9186-8219653a27b4_Parent">
    <vt:lpwstr>64c34193-9fde-4c27-ae7a-d8ea9feae6ba</vt:lpwstr>
  </property>
  <property fmtid="{D5CDD505-2E9C-101B-9397-08002B2CF9AE}" pid="10" name="MSIP_Label_66882224-e56a-490a-9186-8219653a27b4_Extended_MSFT_Method">
    <vt:lpwstr>Standard</vt:lpwstr>
  </property>
  <property fmtid="{D5CDD505-2E9C-101B-9397-08002B2CF9AE}" pid="11" name="MSIP_Label_64c34193-9fde-4c27-ae7a-d8ea9feae6ba_Enabled">
    <vt:lpwstr>True</vt:lpwstr>
  </property>
  <property fmtid="{D5CDD505-2E9C-101B-9397-08002B2CF9AE}" pid="12" name="MSIP_Label_64c34193-9fde-4c27-ae7a-d8ea9feae6ba_SiteId">
    <vt:lpwstr>605a0329-305a-41bc-9d37-80e802f4ab53</vt:lpwstr>
  </property>
  <property fmtid="{D5CDD505-2E9C-101B-9397-08002B2CF9AE}" pid="13" name="MSIP_Label_64c34193-9fde-4c27-ae7a-d8ea9feae6ba_SetDate">
    <vt:lpwstr>2023-03-13T00:41:01Z</vt:lpwstr>
  </property>
  <property fmtid="{D5CDD505-2E9C-101B-9397-08002B2CF9AE}" pid="14" name="MSIP_Label_64c34193-9fde-4c27-ae7a-d8ea9feae6ba_Name">
    <vt:lpwstr>OFFICIAL</vt:lpwstr>
  </property>
  <property fmtid="{D5CDD505-2E9C-101B-9397-08002B2CF9AE}" pid="15" name="MSIP_Label_64c34193-9fde-4c27-ae7a-d8ea9feae6ba_ActionId">
    <vt:lpwstr>afa2a343-0f7b-48e4-ad4f-0d13592ec183</vt:lpwstr>
  </property>
  <property fmtid="{D5CDD505-2E9C-101B-9397-08002B2CF9AE}" pid="16" name="MSIP_Label_64c34193-9fde-4c27-ae7a-d8ea9feae6ba_Extended_MSFT_Method">
    <vt:lpwstr>Standard</vt:lpwstr>
  </property>
  <property fmtid="{D5CDD505-2E9C-101B-9397-08002B2CF9AE}" pid="17" name="Sensitivity">
    <vt:lpwstr>OFFICIAL \ OFFICIAL OFFICIAL</vt:lpwstr>
  </property>
</Properties>
</file>